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/>
  <bookViews>
    <workbookView xWindow="0" yWindow="255" windowWidth="15360" windowHeight="8955" tabRatio="643" activeTab="0"/>
  </bookViews>
  <sheets>
    <sheet name="8.6" sheetId="1" r:id="rId1"/>
    <sheet name="8.6.1" sheetId="2" r:id="rId2"/>
    <sheet name="8.6.2" sheetId="3" r:id="rId3"/>
    <sheet name="8.6.3 " sheetId="4" r:id="rId4"/>
    <sheet name="8.6.4" sheetId="5" r:id="rId5"/>
    <sheet name="8.6.5" sheetId="6" r:id="rId6"/>
    <sheet name="8.6.6" sheetId="7" r:id="rId7"/>
    <sheet name="8.6.7" sheetId="8" r:id="rId8"/>
    <sheet name="8.6.8" sheetId="9" r:id="rId9"/>
    <sheet name="8.6.9" sheetId="10" r:id="rId10"/>
    <sheet name="8.6.10 " sheetId="11" r:id="rId11"/>
    <sheet name="8.6.11" sheetId="12" r:id="rId12"/>
    <sheet name="8.6.12" sheetId="13" r:id="rId13"/>
  </sheets>
  <externalReferences>
    <externalReference r:id="rId16"/>
    <externalReference r:id="rId17"/>
  </externalReferences>
  <definedNames>
    <definedName name="_xlnm.Print_Area" localSheetId="1">'8.6.1'!$A$1:$D$32</definedName>
    <definedName name="_xlnm.Print_Area" localSheetId="11">'8.6.11'!$A$3:$K$21</definedName>
    <definedName name="_xlnm.Print_Area" localSheetId="2">'8.6.2'!$A$1:$G$29</definedName>
    <definedName name="_xlnm.Print_Area" localSheetId="3">'8.6.3 '!$A$1:$I$64</definedName>
    <definedName name="_xlnm.Print_Area" localSheetId="4">'8.6.4'!$A$1:$J$65</definedName>
    <definedName name="_xlnm.Print_Area" localSheetId="6">'8.6.6'!$A$1:$L$33</definedName>
    <definedName name="_xlnm.Print_Area" localSheetId="9">'8.6.9'!$A$1:$N$24</definedName>
    <definedName name="BISIESTO">'[1]Full anuari'!$L$4</definedName>
    <definedName name="r_anuario4" localSheetId="4">'[1]Raw data'!#REF!</definedName>
    <definedName name="r_anuario4" localSheetId="5">'[1]Raw data'!#REF!</definedName>
    <definedName name="r_anuario4" localSheetId="7">'[1]Raw data'!#REF!</definedName>
    <definedName name="r_anuario4">'[1]Raw data'!#REF!</definedName>
    <definedName name="TABLA_2">'[2]RawData'!$I$3:$L$101</definedName>
    <definedName name="TABLA_A">'[2]RawData'!$A$3:$H$101</definedName>
    <definedName name="_xlnm.Print_Titles" localSheetId="1">'8.6.1'!$6:$7</definedName>
    <definedName name="_xlnm.Print_Titles" localSheetId="3">'8.6.3 '!$3:$8</definedName>
    <definedName name="_xlnm.Print_Titles" localSheetId="4">'8.6.4'!$3:$8</definedName>
    <definedName name="_xlnm.Print_Titles" localSheetId="5">'8.6.5'!$3:$8</definedName>
  </definedNames>
  <calcPr fullCalcOnLoad="1"/>
</workbook>
</file>

<file path=xl/comments6.xml><?xml version="1.0" encoding="utf-8"?>
<comments xmlns="http://schemas.openxmlformats.org/spreadsheetml/2006/main">
  <authors>
    <author>Departament de Medi Ambient</author>
  </authors>
  <commentList>
    <comment ref="T21" authorId="0">
      <text>
        <r>
          <rPr>
            <b/>
            <sz val="8"/>
            <rFont val="Tahoma"/>
            <family val="2"/>
          </rPr>
          <t>Departament de Medi Ambient: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<sst xmlns="http://schemas.openxmlformats.org/spreadsheetml/2006/main" count="544" uniqueCount="380">
  <si>
    <t>Pallars Sobirà</t>
  </si>
  <si>
    <t>Catalunya</t>
  </si>
  <si>
    <t>Àmbit Metropolità</t>
  </si>
  <si>
    <t>Comarques Gironines</t>
  </si>
  <si>
    <t>Camp de Tarragona</t>
  </si>
  <si>
    <t>Terres de l'Ebre</t>
  </si>
  <si>
    <t>Àmbit de Ponent</t>
  </si>
  <si>
    <t>Comarques Centrals</t>
  </si>
  <si>
    <t>Alt Pirineu i Aran</t>
  </si>
  <si>
    <t>Tones</t>
  </si>
  <si>
    <t>Establiments</t>
  </si>
  <si>
    <t>especials</t>
  </si>
  <si>
    <t>no especials</t>
  </si>
  <si>
    <t>Número d'empreses que han enviat les declaracions demanades.</t>
  </si>
  <si>
    <t>Amb l'entrada en vigor del Catàleg de Residus desapareixen els inerts, que passen a considerar-se especials o no especials.</t>
  </si>
  <si>
    <t>Coeficient</t>
  </si>
  <si>
    <t>Destinació</t>
  </si>
  <si>
    <t>de generació</t>
  </si>
  <si>
    <t>(kg/hab/dia)</t>
  </si>
  <si>
    <t>incineradora</t>
  </si>
  <si>
    <t>metanització</t>
  </si>
  <si>
    <t>Residus domèstics</t>
  </si>
  <si>
    <t xml:space="preserve">Font:  </t>
  </si>
  <si>
    <t>No es disposa de la desagregació de la recollida per comarques.</t>
  </si>
  <si>
    <t>Llaunes i</t>
  </si>
  <si>
    <t>Matèria</t>
  </si>
  <si>
    <t>Poda i</t>
  </si>
  <si>
    <t>Residus</t>
  </si>
  <si>
    <t>Vidre</t>
  </si>
  <si>
    <t>Paper</t>
  </si>
  <si>
    <t>envasos</t>
  </si>
  <si>
    <t>orgànica</t>
  </si>
  <si>
    <t>jardineria</t>
  </si>
  <si>
    <t>voluminosos</t>
  </si>
  <si>
    <t>Residus industrials</t>
  </si>
  <si>
    <t>dipòsit controlat</t>
  </si>
  <si>
    <t>aplicació agrícola</t>
  </si>
  <si>
    <t>compostatge</t>
  </si>
  <si>
    <t>tractament fisicoquímic</t>
  </si>
  <si>
    <t>recollida i transferència</t>
  </si>
  <si>
    <t>valorització i recuperació</t>
  </si>
  <si>
    <t>emmagatzematge</t>
  </si>
  <si>
    <t>Residus municipals</t>
  </si>
  <si>
    <t>centre de transvasament</t>
  </si>
  <si>
    <t>triatge</t>
  </si>
  <si>
    <t>triatge d'envasos lleugers</t>
  </si>
  <si>
    <t>digestió anaeròbia</t>
  </si>
  <si>
    <t xml:space="preserve">No s'hi inclouen les plantes de tractament de runes ni de dejeccions ramaderes (purins). </t>
  </si>
  <si>
    <t>Inclou deixalleries fixes, mòbils i minideixalleries.</t>
  </si>
  <si>
    <t xml:space="preserve">No </t>
  </si>
  <si>
    <t>Especials</t>
  </si>
  <si>
    <t>Residus de la prospecció, extracció de mines i canteres i tractaments físics i químics de minerals</t>
  </si>
  <si>
    <t>Residus de l'agricultura, horticultura, aqüicultura, silvicultura, caça i pesca; residus de la preparació i elaboració d'aliments</t>
  </si>
  <si>
    <t>Residus de la transformació de la fusta i de la producció de taulers i mobles, pasta de paper, paper i cartró</t>
  </si>
  <si>
    <t>Residus de les indústries del cuir, de la pell i del tèxtil</t>
  </si>
  <si>
    <t>Residus de la refinació del petroli, purificació del gas natural i tractament pirolític del carbó</t>
  </si>
  <si>
    <t>Residus de processos químics inorgànics</t>
  </si>
  <si>
    <t>Residus de processos químics orgànics</t>
  </si>
  <si>
    <t>Residus de la fabricació, formulació, distribució i utilització (ffdu) de revestiments (pintures, vernissos i esmalts vitris), adhesius, segellants i tintes d'impressió</t>
  </si>
  <si>
    <t>Residus de la indústria fotogràfica</t>
  </si>
  <si>
    <t>Residus de processos tèrmics</t>
  </si>
  <si>
    <t>Residus del tractament químic de superfície i del recobriment de metalls i altres materials; residus de la hidrometal·lúrgia no fèrria</t>
  </si>
  <si>
    <t>Residus de l'emmotllament i tractament físic i mecànic de superfície de metalls i plàstics</t>
  </si>
  <si>
    <t>Residus d'olis i de combustibles líquids (excepte olis comestibles i els dels capítols 05, 12 i 19)</t>
  </si>
  <si>
    <t>Residus de dissolvents, refrigerants i propel·lents orgànics (excepte els capítols 07 i 08)</t>
  </si>
  <si>
    <t>Residus d'envasos; absorbents, draps de neteja; materials de filtració i roba de protecció no especificats en cap altra categoria</t>
  </si>
  <si>
    <t>Residus no especificats en cap altre capítol de la llista</t>
  </si>
  <si>
    <t>Residus de la construcció i demolició (inclosa la terra excavada de zones contaminades)</t>
  </si>
  <si>
    <t>Residus de serveis mèdics o veterinaris o d'investigació associada (llevat dels residus de cuina i de restaurant no procedents directament de la prestació d'assistència sanitària)</t>
  </si>
  <si>
    <t>Residus de les instal·lacions per al tractament de residus de les plantes externes de tractament d’aigües residuals i de la preparació d'aigua per a consum humà i d'aigua per a ús industrial</t>
  </si>
  <si>
    <t>Residus municipals (residus domèstics i residus assimilables procedents dels comerços, indústries i institucions), incloses les fraccions recollides de manera selectiva</t>
  </si>
  <si>
    <t>TOTAL</t>
  </si>
  <si>
    <t>Compostatge</t>
  </si>
  <si>
    <t>Observacions: Aquesta classificació d'activitats és la vigent pel 2009, i no és comparable directament amb l'anterior classificació CNAE-93</t>
  </si>
  <si>
    <t xml:space="preserve">01   </t>
  </si>
  <si>
    <t xml:space="preserve">02   </t>
  </si>
  <si>
    <t xml:space="preserve">03   </t>
  </si>
  <si>
    <t>Indústria de la fusta i del suro, excepte mobles; cistelleria i esparteria</t>
  </si>
  <si>
    <t>Coqueries i refinació del petroli</t>
  </si>
  <si>
    <t>Subministrament d'energia elèctrica, gas, vapor i aire condicionat</t>
  </si>
  <si>
    <t>Activitats de recollida, tractament i eliminació de residus; activitats de valorització</t>
  </si>
  <si>
    <t xml:space="preserve">Població </t>
  </si>
  <si>
    <t>(1) Xifra oficial de població publicada per l'IDESCAT</t>
  </si>
  <si>
    <t>(2) Es considera només la població on està implantada la recollida selectiva</t>
  </si>
  <si>
    <t>(3) Excepte vidre, paper, envasos, voluminosos, poda-jardineria, i piles recollits a les deixalleries</t>
  </si>
  <si>
    <t>Font: Generalitat de Catalunya. Departament de Territori i Sostenibilitat. Agència de Residus de Catalunya.</t>
  </si>
  <si>
    <t>Font: Generalitat de Catalunya. Departament de Territori i Sostenibilitat. Agència Catalana de Residus</t>
  </si>
  <si>
    <t>Any</t>
  </si>
  <si>
    <t>Nombre</t>
  </si>
  <si>
    <t>Residu</t>
  </si>
  <si>
    <t>Paper i cartró</t>
  </si>
  <si>
    <t>Envasos lleugers</t>
  </si>
  <si>
    <t>Residus voluminosos</t>
  </si>
  <si>
    <t>Poda-jardineria</t>
  </si>
  <si>
    <t>Tèxtil</t>
  </si>
  <si>
    <t>Total de recollida selectiva</t>
  </si>
  <si>
    <t>Tipus de tractament</t>
  </si>
  <si>
    <t>Valorització</t>
  </si>
  <si>
    <t>Emmagatzematge</t>
  </si>
  <si>
    <t>Deposició controlada</t>
  </si>
  <si>
    <t>Incineració</t>
  </si>
  <si>
    <t>Gestió insuficient</t>
  </si>
  <si>
    <t>Gestió no especificada</t>
  </si>
  <si>
    <t>Tipus instal·lació</t>
  </si>
  <si>
    <t>En funcionament</t>
  </si>
  <si>
    <t>En construcció</t>
  </si>
  <si>
    <t>Tractament</t>
  </si>
  <si>
    <t>Tractament biològic del FORM</t>
  </si>
  <si>
    <t>Tractament mecànic- biològic de la RESTA</t>
  </si>
  <si>
    <t>Triatge</t>
  </si>
  <si>
    <t>Triatge d'envasos lleugers</t>
  </si>
  <si>
    <t>Disposició</t>
  </si>
  <si>
    <t>Incineradores</t>
  </si>
  <si>
    <t>Dipòsits controlats</t>
  </si>
  <si>
    <t>Deixalleries</t>
  </si>
  <si>
    <t>Deixalleries mini</t>
  </si>
  <si>
    <t>Deixalleries mòbils</t>
  </si>
  <si>
    <t>Tipus d'instal·lació</t>
  </si>
  <si>
    <t>Gestió en origen</t>
  </si>
  <si>
    <t>Gestió en origen proves</t>
  </si>
  <si>
    <t>Gestió externa</t>
  </si>
  <si>
    <t>Gestió externa proves</t>
  </si>
  <si>
    <t>Aplicació agrícola</t>
  </si>
  <si>
    <t>Valoritzadors</t>
  </si>
  <si>
    <t>Incineradora</t>
  </si>
  <si>
    <t>Fisicoquímic</t>
  </si>
  <si>
    <t>Tractament de residus</t>
  </si>
  <si>
    <t>Centres de Recollida i transferència</t>
  </si>
  <si>
    <t>Plantes de reciclatge</t>
  </si>
  <si>
    <t>Transvasament</t>
  </si>
  <si>
    <t>Residus de la construcció</t>
  </si>
  <si>
    <t>Nombre d'emplaçaments potencialment contaminats, investigats i/o recuperats</t>
  </si>
  <si>
    <t>Distribució en funció de l'origen de la contaminació dels sòls per tipus d'activitat</t>
  </si>
  <si>
    <t>Distribució en funció dels contaminants principals a Catalunya</t>
  </si>
  <si>
    <t>:</t>
  </si>
  <si>
    <t>Digestió anaeròbia</t>
  </si>
  <si>
    <t>No especials</t>
  </si>
  <si>
    <t>Total generat</t>
  </si>
  <si>
    <t>Percentatge sobre el total</t>
  </si>
  <si>
    <t>Valorització en origen</t>
  </si>
  <si>
    <t>Valorització externa</t>
  </si>
  <si>
    <t>Valorització com a subproducte</t>
  </si>
  <si>
    <t>Subtotal valorització material</t>
  </si>
  <si>
    <t>Valorització energètica</t>
  </si>
  <si>
    <t>Total valorització</t>
  </si>
  <si>
    <t>Total disposició del rebuig</t>
  </si>
  <si>
    <t>Total altres</t>
  </si>
  <si>
    <t>Instal·lacions de gestió</t>
  </si>
  <si>
    <t>Dipòsit controlat de runes</t>
  </si>
  <si>
    <t>Total residus de la construcció</t>
  </si>
  <si>
    <t>Emplaçaments identificats</t>
  </si>
  <si>
    <t>Emplaçaments investigats i/o recuperats</t>
  </si>
  <si>
    <t>Etapa de gestió</t>
  </si>
  <si>
    <t>Reconeixement preliminar</t>
  </si>
  <si>
    <t>Avaluació preliminar</t>
  </si>
  <si>
    <t>Avaluació detallada</t>
  </si>
  <si>
    <t>En recuperació</t>
  </si>
  <si>
    <t>Actuacions acabades</t>
  </si>
  <si>
    <t>Tipus d'activitat</t>
  </si>
  <si>
    <t>Emplaçaments industrials o comercials</t>
  </si>
  <si>
    <t>Abocaments incontrolats</t>
  </si>
  <si>
    <t>Antics abocadors</t>
  </si>
  <si>
    <t>Dragats en ports, accidents de transports o abocaments accidentals i altres</t>
  </si>
  <si>
    <t>Contaminants principals</t>
  </si>
  <si>
    <t>Metalls pesants</t>
  </si>
  <si>
    <t>Olis minerals</t>
  </si>
  <si>
    <t>Altres (residus mixtes, pesticides, PBC's...)</t>
  </si>
  <si>
    <t>Hidrocarburs aromàtics policíclics</t>
  </si>
  <si>
    <t xml:space="preserve">Hidrocarburs aromàtics </t>
  </si>
  <si>
    <t>Hidrocarburs clorats</t>
  </si>
  <si>
    <t>Fenols</t>
  </si>
  <si>
    <t>Cianurs</t>
  </si>
  <si>
    <t>PBC</t>
  </si>
  <si>
    <t>Generalitat de catalunya. Departament de Territori i Sostenibilitat. Agència de Residus de Catalunya.</t>
  </si>
  <si>
    <t>Font: Generalitat de Catalunya. Departament de Territori i Sostenibilitat. Agència de Residus de Catalunya</t>
  </si>
  <si>
    <r>
      <t>declarants</t>
    </r>
    <r>
      <rPr>
        <vertAlign val="superscript"/>
        <sz val="9"/>
        <rFont val="Arial"/>
        <family val="2"/>
      </rPr>
      <t>(2)</t>
    </r>
  </si>
  <si>
    <r>
      <t>Residus comercials</t>
    </r>
    <r>
      <rPr>
        <vertAlign val="superscript"/>
        <sz val="9"/>
        <rFont val="Arial"/>
        <family val="2"/>
      </rPr>
      <t>(2)</t>
    </r>
  </si>
  <si>
    <t>Generalitat de Catalunya. Departament de Territori i Sostenibilitat. Agència de Residus de Catalunya.</t>
  </si>
  <si>
    <r>
      <t>Altres</t>
    </r>
    <r>
      <rPr>
        <vertAlign val="superscript"/>
        <sz val="9"/>
        <rFont val="Arial"/>
        <family val="2"/>
      </rPr>
      <t>(1)</t>
    </r>
  </si>
  <si>
    <r>
      <t>Residus comercials</t>
    </r>
    <r>
      <rPr>
        <vertAlign val="superscript"/>
        <sz val="9"/>
        <rFont val="Arial"/>
        <family val="2"/>
      </rPr>
      <t>(3)</t>
    </r>
  </si>
  <si>
    <t>Tones 2009</t>
  </si>
  <si>
    <t>Tones 2010</t>
  </si>
  <si>
    <t>Tones 2008</t>
  </si>
  <si>
    <t>Valorització material</t>
  </si>
  <si>
    <t>Deposició</t>
  </si>
  <si>
    <t xml:space="preserve">Incineracio </t>
  </si>
  <si>
    <t>Anoia</t>
  </si>
  <si>
    <t>Font:</t>
  </si>
  <si>
    <t>Total</t>
  </si>
  <si>
    <t>-</t>
  </si>
  <si>
    <t>Baix Ebre</t>
  </si>
  <si>
    <t>Generalitat de Catalunya. Agència de Residus de Catalunya.</t>
  </si>
  <si>
    <t>incineradores</t>
  </si>
  <si>
    <t>tractament biològic de la FORM</t>
  </si>
  <si>
    <t>tractamentmecànic-biològic de RESTA</t>
  </si>
  <si>
    <t>Alt Camp</t>
  </si>
  <si>
    <t>(2)</t>
  </si>
  <si>
    <t>Alt Empordà</t>
  </si>
  <si>
    <t>Alt Penedès</t>
  </si>
  <si>
    <t>Alt Urgell</t>
  </si>
  <si>
    <t>Alta Ribagorça</t>
  </si>
  <si>
    <t>Bages</t>
  </si>
  <si>
    <t>Baix Camp</t>
  </si>
  <si>
    <t>Baix Empordà</t>
  </si>
  <si>
    <t>Baix Llobregat</t>
  </si>
  <si>
    <t>Baix Penedès</t>
  </si>
  <si>
    <t>Barcelonès</t>
  </si>
  <si>
    <t>Berguedà</t>
  </si>
  <si>
    <t>Cerdanya</t>
  </si>
  <si>
    <t>(1)</t>
  </si>
  <si>
    <t>Conca de Barberà</t>
  </si>
  <si>
    <t>Garraf</t>
  </si>
  <si>
    <t>Garrigues</t>
  </si>
  <si>
    <t>Garrotxa</t>
  </si>
  <si>
    <t>Gironès</t>
  </si>
  <si>
    <t>Maresme</t>
  </si>
  <si>
    <t>Montsià</t>
  </si>
  <si>
    <t>Noguera</t>
  </si>
  <si>
    <t>Osona</t>
  </si>
  <si>
    <t>Pallars Jussà</t>
  </si>
  <si>
    <t>Pla d'Urgell</t>
  </si>
  <si>
    <t>Pla de l'Estany</t>
  </si>
  <si>
    <t>Priorat</t>
  </si>
  <si>
    <t>Ribera d'Ebre</t>
  </si>
  <si>
    <t>Ripollès</t>
  </si>
  <si>
    <t>Segarra</t>
  </si>
  <si>
    <t>Segrià</t>
  </si>
  <si>
    <t>Selva</t>
  </si>
  <si>
    <t>Solsonès</t>
  </si>
  <si>
    <t>Tarragonès</t>
  </si>
  <si>
    <t>Terra Alta</t>
  </si>
  <si>
    <t>Urgell</t>
  </si>
  <si>
    <t>Val d'Aran</t>
  </si>
  <si>
    <t>Vallès Occidental</t>
  </si>
  <si>
    <t>Vallès Oriental</t>
  </si>
  <si>
    <t>8.6</t>
  </si>
  <si>
    <t>8.6.1</t>
  </si>
  <si>
    <t>8.6.4</t>
  </si>
  <si>
    <t>8.6.3</t>
  </si>
  <si>
    <t>8.6.2</t>
  </si>
  <si>
    <t>8.6.5</t>
  </si>
  <si>
    <t>8.6.6</t>
  </si>
  <si>
    <t>8.6.7</t>
  </si>
  <si>
    <t>8.6.8</t>
  </si>
  <si>
    <t>8.6.9</t>
  </si>
  <si>
    <t>8.6.10.1</t>
  </si>
  <si>
    <t>8.6.10</t>
  </si>
  <si>
    <t>8.6.10.3</t>
  </si>
  <si>
    <t>8.6.10.2</t>
  </si>
  <si>
    <t>8.6.11</t>
  </si>
  <si>
    <t>8.6.11.1</t>
  </si>
  <si>
    <t>8.6.12</t>
  </si>
  <si>
    <t>8.6.12.1</t>
  </si>
  <si>
    <t>8.6.12.2</t>
  </si>
  <si>
    <t>8.6.12.3</t>
  </si>
  <si>
    <t>8.6.12.4</t>
  </si>
  <si>
    <r>
      <t>Residus</t>
    </r>
    <r>
      <rPr>
        <b/>
        <vertAlign val="superscript"/>
        <sz val="9"/>
        <rFont val="Arial"/>
        <family val="2"/>
      </rPr>
      <t>(3)</t>
    </r>
  </si>
  <si>
    <t>Residus industrials. Per sectors d'activitat</t>
  </si>
  <si>
    <t>8.6.12.1 Nombre d'emplaçaments potencialment contaminats, investigats i/o recuperats</t>
  </si>
  <si>
    <t>Planta de triatge</t>
  </si>
  <si>
    <t>Transvasament de la FORM</t>
  </si>
  <si>
    <t xml:space="preserve">  tones</t>
  </si>
  <si>
    <t>8.6.12.2 Classificació en funció de l'etapa en què es troben (actuacions recuperació)</t>
  </si>
  <si>
    <t>8.6.12.3. Distribució en funció de l'origen de la contaminació dels sòls per tipus d'activitat</t>
  </si>
  <si>
    <t>8.6.12.4 Distribució en funció dels contaminants principals a Catalunya</t>
  </si>
  <si>
    <t xml:space="preserve"> Tones</t>
  </si>
  <si>
    <t>8.6.10.1 Tractament de residus municipals per tipus d'instal·lacions</t>
  </si>
  <si>
    <t>8.6.10.2. Tractament de residus industrials per tipus d'instal·lacions</t>
  </si>
  <si>
    <t>8.6.10.3 Tractament de residus de la construcció per tipus d'instal·lacions</t>
  </si>
  <si>
    <t>Dipòsit controlat</t>
  </si>
  <si>
    <t>Dipòsit controlats</t>
  </si>
  <si>
    <t xml:space="preserve">8.6.7 Recollida selectiva </t>
  </si>
  <si>
    <t>Recollida selectiva</t>
  </si>
  <si>
    <t>Tones 2011</t>
  </si>
  <si>
    <r>
      <t>Coeficient generació (Kg/h/any)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2008</t>
    </r>
  </si>
  <si>
    <r>
      <t>Coeficient generació (kg/h/any)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2009 </t>
    </r>
  </si>
  <si>
    <r>
      <t>Coeficient generació (kg/h/any)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2010</t>
    </r>
  </si>
  <si>
    <t>Plantes de triatge</t>
  </si>
  <si>
    <t>Procés general</t>
  </si>
  <si>
    <t>Entrades residus</t>
  </si>
  <si>
    <t>Sortides residus</t>
  </si>
  <si>
    <r>
      <t>Dades DARIG</t>
    </r>
    <r>
      <rPr>
        <b/>
        <vertAlign val="superscript"/>
        <sz val="9"/>
        <rFont val="Arial"/>
        <family val="2"/>
      </rPr>
      <t>1</t>
    </r>
  </si>
  <si>
    <r>
      <t>Tractament FQ-B</t>
    </r>
    <r>
      <rPr>
        <vertAlign val="superscript"/>
        <sz val="9"/>
        <rFont val="Arial"/>
        <family val="2"/>
      </rPr>
      <t>2</t>
    </r>
  </si>
  <si>
    <r>
      <t>CRT</t>
    </r>
    <r>
      <rPr>
        <vertAlign val="superscript"/>
        <sz val="9"/>
        <rFont val="Arial"/>
        <family val="2"/>
      </rPr>
      <t>3</t>
    </r>
  </si>
  <si>
    <t>(1) DARIG: Declaració anual de residus per a gestors</t>
  </si>
  <si>
    <t>(2) Tractament FQ-B: tractament físicoquímic i biològic</t>
  </si>
  <si>
    <t>(3) CRT: Centre de Recollida i Transferència</t>
  </si>
  <si>
    <t>8*</t>
  </si>
  <si>
    <t>* Aquesta xifra respon a la suma de les plantes de valorització i recuperació</t>
  </si>
  <si>
    <t>(1) Les entrades a valorització es componen de plantes de reciclatge i plantes de triatge</t>
  </si>
  <si>
    <r>
      <t>Valorització</t>
    </r>
    <r>
      <rPr>
        <vertAlign val="superscript"/>
        <sz val="9"/>
        <rFont val="Arial"/>
        <family val="2"/>
      </rPr>
      <t>1</t>
    </r>
  </si>
  <si>
    <t>Residus gestionats pels gestors de residus industrials de Catalunya</t>
  </si>
  <si>
    <t>Distribució en funció de l'etapa de gestió en què es troben (actuacions recuperació)</t>
  </si>
  <si>
    <t>Agricultura, ramaderia, silvicultura i pesca</t>
  </si>
  <si>
    <t>Indústries extractives</t>
  </si>
  <si>
    <t>Alimentació, begudes i tabac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</si>
  <si>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</si>
  <si>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</si>
  <si>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</si>
  <si>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</si>
  <si>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</si>
  <si>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</si>
  <si>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</si>
  <si>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</si>
  <si>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</si>
  <si>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</si>
  <si>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Captació, subministrament i tractament d'aigua, clavagueram, depuració i altres</t>
  </si>
  <si>
    <t>Indústria del paper, arts gràfiques i reproducció de suports enregistrats</t>
  </si>
  <si>
    <t>Indústria química, productes farmacèutics, cautxú i matèries plàstiques</t>
  </si>
  <si>
    <t>Metal·lúrgia, fabricació de productes bàsics de ferro, acer, ferroaliatges i productes metàl·lics, excepte maquinària i equips</t>
  </si>
  <si>
    <t>Fabricació de maquinària, equips informàtics, elèctrics, electrònics i òptics; maquinària i equip, vehicles motor, remolcs i semiremolcs, i altres materials de transport</t>
  </si>
  <si>
    <t>Fabricació de mobles, altres indústries manufactureres diverses, reparació i instal·lació maquinària i equip</t>
  </si>
  <si>
    <t>Construcció</t>
  </si>
  <si>
    <t>Serveis (excepte vendes engrós de deixalleries i residus)</t>
  </si>
  <si>
    <t>Venda a l'engròs de deixalles i residus</t>
  </si>
  <si>
    <t>disposició controlada</t>
  </si>
  <si>
    <t>recollida selectiva</t>
  </si>
  <si>
    <t>Valoritzadors energètic</t>
  </si>
  <si>
    <t xml:space="preserve">8.6.11.1 Residus gestionats segons tipus de tractament </t>
  </si>
  <si>
    <r>
      <t>Matèria orgànica</t>
    </r>
    <r>
      <rPr>
        <vertAlign val="superscript"/>
        <sz val="9"/>
        <rFont val="Arial"/>
        <family val="2"/>
      </rPr>
      <t>2</t>
    </r>
  </si>
  <si>
    <t>Residus industrials per tipus, 2012</t>
  </si>
  <si>
    <t>Residus industrials per comarques i àmbits, 2012</t>
  </si>
  <si>
    <t>Residus municipals per destinació. comarques i àmbits, 2012</t>
  </si>
  <si>
    <t>Residus municipals. Recollida selectiva per comarques i àmbits, 2012</t>
  </si>
  <si>
    <t>Tipus de tractament dels residus industrials declarats, 2012</t>
  </si>
  <si>
    <t>Residus de la construcció declarats en funció del tractament, 2001-2012</t>
  </si>
  <si>
    <t>Número d'empreses de gestió de residus de la construcció 2006- 2012</t>
  </si>
  <si>
    <t>Instal·lacions de tractament de residus, 2012</t>
  </si>
  <si>
    <t>Nombre d'emplaçaments identificats com a potencialment contaminats a Catalunya 2013</t>
  </si>
  <si>
    <t>Tèxtil, peces de vestir, cuir, calçat i pell</t>
  </si>
  <si>
    <t>Altres productes minerals no metàl·lics</t>
  </si>
  <si>
    <t>Penedès</t>
  </si>
  <si>
    <r>
      <t xml:space="preserve">Sectors d'activitat </t>
    </r>
    <r>
      <rPr>
        <b/>
        <vertAlign val="superscript"/>
        <sz val="9"/>
        <rFont val="Arial"/>
        <family val="2"/>
      </rPr>
      <t>(2)</t>
    </r>
  </si>
  <si>
    <t>Agrupacions segons la Secció 8 del Reglament UE núm. 849/2010, relatiu a les estadístiques sobre residus</t>
  </si>
  <si>
    <t xml:space="preserve">Dades obtingudes a partir de les declaracions anuals dels residus industrials. Quantitats de residus en tones segons declaració 2012, corresponent a les dades agregades d'indústries i depuradores. </t>
  </si>
  <si>
    <t xml:space="preserve">descripció de l'activitat industrial </t>
  </si>
  <si>
    <r>
      <t xml:space="preserve">8.6.1. Residus industrials </t>
    </r>
    <r>
      <rPr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per sectors d'activitat 2012</t>
    </r>
  </si>
  <si>
    <t>TOTAL  2012</t>
  </si>
  <si>
    <r>
      <t>8.6.2. Residus industrials per tipus</t>
    </r>
    <r>
      <rPr>
        <b/>
        <vertAlign val="superscript"/>
        <sz val="11"/>
        <rFont val="Arial"/>
        <family val="2"/>
      </rPr>
      <t>(1) (2)</t>
    </r>
    <r>
      <rPr>
        <b/>
        <sz val="11"/>
        <rFont val="Arial"/>
        <family val="2"/>
      </rPr>
      <t>, 2012</t>
    </r>
  </si>
  <si>
    <r>
      <t>8.6.3 Residus industrials</t>
    </r>
    <r>
      <rPr>
        <b/>
        <vertAlign val="superscript"/>
        <sz val="11"/>
        <rFont val="Arial"/>
        <family val="2"/>
      </rPr>
      <t xml:space="preserve">(1) </t>
    </r>
    <r>
      <rPr>
        <b/>
        <sz val="11"/>
        <rFont val="Arial"/>
        <family val="2"/>
      </rPr>
      <t>per comarques i àmbits, 2012</t>
    </r>
  </si>
  <si>
    <t>Dades obtingudes a partir de les declaracions anuals dels residus industrials. Quantitat de residus en tones segons declaració 2011, corresponent a les dades agregades d'indústries i depuradores. Classificats per comarca.</t>
  </si>
  <si>
    <t>Nota: La Llei 23/2010, de 22 de juliol, de creació de l'àmbit del Penedès, divideix Catalunya en vuit àmbits territorials de planificació. Aquest canvi comporta que les dades dels àmbits Metropolità, Comarques Centrals i Camp de Tarragona no siguin directes</t>
  </si>
  <si>
    <t>8.6.12 Nombre d'emplaçaments identificats com a potencialment contaminats a Catalunya, 2013</t>
  </si>
  <si>
    <t>(1) Emplaçaments industrials: 50,53% // Emplaçaments comercials: 28,48%</t>
  </si>
  <si>
    <t>Tones 2012</t>
  </si>
  <si>
    <r>
      <t>Coeficient generació (kg/h/any)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2011</t>
    </r>
  </si>
  <si>
    <r>
      <t>Coeficient generació (kg/h/any)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2012</t>
    </r>
  </si>
  <si>
    <r>
      <t>Piles</t>
    </r>
    <r>
      <rPr>
        <vertAlign val="superscript"/>
        <sz val="9"/>
        <rFont val="Arial"/>
        <family val="2"/>
      </rPr>
      <t>4</t>
    </r>
  </si>
  <si>
    <r>
      <t>Medicaments</t>
    </r>
    <r>
      <rPr>
        <vertAlign val="superscript"/>
        <sz val="9"/>
        <rFont val="Arial"/>
        <family val="2"/>
      </rPr>
      <t>4</t>
    </r>
  </si>
  <si>
    <r>
      <t>Altres residus deixalleries</t>
    </r>
    <r>
      <rPr>
        <vertAlign val="superscript"/>
        <sz val="9"/>
        <rFont val="Arial"/>
        <family val="2"/>
      </rPr>
      <t>3,4</t>
    </r>
  </si>
  <si>
    <t>(4) A partir de 2012 inclosos en Altres recollides selectives</t>
  </si>
  <si>
    <r>
      <t>deixalleria</t>
    </r>
    <r>
      <rPr>
        <vertAlign val="superscript"/>
        <sz val="9"/>
        <rFont val="Arial"/>
        <family val="2"/>
      </rPr>
      <t>(2)</t>
    </r>
  </si>
  <si>
    <t>Número d'empreses  de gestió de residus de la construcció 2006- 2012</t>
  </si>
  <si>
    <t>Diferència 2011- 2012</t>
  </si>
  <si>
    <t>8.6.9 Residus de la construcció declarats en funció del tractament, 2001-2012</t>
  </si>
  <si>
    <t>8.6.10 Instal·lacions de tractament de residus, 2012</t>
  </si>
  <si>
    <t>8.6.8 Tipus de tractament dels residus industrials declarats, 2012</t>
  </si>
  <si>
    <t>milers de tones</t>
  </si>
  <si>
    <r>
      <t>(1)</t>
    </r>
    <r>
      <rPr>
        <i/>
        <sz val="8"/>
        <rFont val="Arial"/>
        <family val="2"/>
      </rPr>
      <t xml:space="preserve"> Quantitat de residus en tones segons declaració 2011, corresponents a les dades agregades d'indústries i depuradores. Classificats per tipologia de residu del Catàleg Europeu de Residus.</t>
    </r>
  </si>
  <si>
    <r>
      <t>(2)</t>
    </r>
    <r>
      <rPr>
        <i/>
        <sz val="8"/>
        <rFont val="Arial"/>
        <family val="2"/>
      </rPr>
      <t xml:space="preserve"> Nous criteris estadístics a partir de la declaració 2006. En la revisió del Progric s’ha intentat fer una aproximació a la realitat dels residus industrials generats a Catalunya. S'han analitzat les dades declarades per les empreses primer de forma agregada i a continuació considerant diferents grups d'activitats: indústries i serveis ambientals (gestors i depuradores)</t>
    </r>
  </si>
  <si>
    <t>8.6.4 Residus municipals per destinació, comarques i àmbits, 2012</t>
  </si>
  <si>
    <t>8.6.5 Residus municipals. Recollida selectiva per comarques i àmbits, 2012</t>
  </si>
  <si>
    <t>AMB (abans EMSHTR)</t>
  </si>
  <si>
    <t>Auto</t>
  </si>
  <si>
    <t>Inclou la recollida selectiva d'altres residus municipals:  RAEE, ferralla, olis vegetals, tèxtil, runes, residus especials en petites quantitats i altres recollides selectives.</t>
  </si>
  <si>
    <t>Autocompostatge</t>
  </si>
  <si>
    <t>RAEE</t>
  </si>
  <si>
    <t>Ferralla</t>
  </si>
  <si>
    <t>Olis vegetals</t>
  </si>
  <si>
    <t>Runes</t>
  </si>
  <si>
    <t>Residus especials en petites quantitats</t>
  </si>
  <si>
    <t>Altres recollides selectives</t>
  </si>
  <si>
    <t>Nota:</t>
  </si>
  <si>
    <t>En el context de Fracció resta no té sentit parlar de residus domèstics i comercials</t>
  </si>
  <si>
    <t>L' Àrea Metropolitana de Barcelona (AMB) (abans Entitat  Metropolitana de Serveis Hidràulics i Tractament de Residus) gestiona els residus del Barcelonès i de part de les comarques del Baix Llobregat, Maresme i  Vallès Occidental</t>
  </si>
  <si>
    <r>
      <t>AMB (abans EMSHTR)</t>
    </r>
    <r>
      <rPr>
        <vertAlign val="superscript"/>
        <sz val="9"/>
        <rFont val="Arial"/>
        <family val="2"/>
      </rPr>
      <t>(2)</t>
    </r>
  </si>
  <si>
    <t>L'Àrea Metropolitana de Barcelona (AMB) (abans Entitat  Metropolitana de Serveis Hidràulics i Tractament de Residus) gestiona els residus del Barcelonès i de part de les comarques del Baix Llobregat, Maresme i Vallès Occidental.</t>
  </si>
  <si>
    <r>
      <t>8.6.6 Tractament de residus</t>
    </r>
    <r>
      <rPr>
        <b/>
        <vertAlign val="superscript"/>
        <sz val="11"/>
        <rFont val="Arial"/>
        <family val="2"/>
      </rPr>
      <t xml:space="preserve"> (1)</t>
    </r>
    <r>
      <rPr>
        <b/>
        <sz val="11"/>
        <rFont val="Arial"/>
        <family val="2"/>
      </rPr>
      <t>. Instal·lacions per tipus, 2005-2012</t>
    </r>
  </si>
  <si>
    <t>Tractament de residus. Instal·lacions per tipus, 2005-2012</t>
  </si>
  <si>
    <t xml:space="preserve">Residus gestionats segons tipus de tractament 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</si>
</sst>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s_-;\-* #,##0\ _P_t_s_-;_-* &quot;-&quot;\ _P_t_s_-;_-@_-"/>
    <numFmt numFmtId="165" formatCode="#\ ###\ ###\ ###"/>
    <numFmt numFmtId="166" formatCode="0.0"/>
    <numFmt numFmtId="167" formatCode="#\ ##0.0"/>
    <numFmt numFmtId="168" formatCode="#\ ###\ ###;;\-"/>
    <numFmt numFmtId="169" formatCode="#\ ###\ ###;\-#\ ###\ ###;\-"/>
    <numFmt numFmtId="170" formatCode="#\ ##0"/>
    <numFmt numFmtId="171" formatCode="#\ ###;\-#\ ###;\-"/>
    <numFmt numFmtId="172" formatCode="#\ ##0.0;\-#\ ##0.0;\-"/>
    <numFmt numFmtId="173" formatCode="#\ ###"/>
    <numFmt numFmtId="174" formatCode="General_)"/>
    <numFmt numFmtId="175" formatCode="#\ ##0.0;;\-"/>
    <numFmt numFmtId="176" formatCode="0.0;\-0.0;\-"/>
    <numFmt numFmtId="177" formatCode="#\ ###;;\-"/>
    <numFmt numFmtId="178" formatCode="#\ ###.0"/>
    <numFmt numFmtId="179" formatCode="#\ ##0;\-#\ ##0;"/>
    <numFmt numFmtId="180" formatCode="###0"/>
    <numFmt numFmtId="181" formatCode="#\ ###\ ###.0;;\-"/>
    <numFmt numFmtId="182" formatCode="\1\9##"/>
    <numFmt numFmtId="183" formatCode="#,##0_);\(#,##0\)"/>
    <numFmt numFmtId="184" formatCode="#\ ###\ ###\ ###;;\-"/>
    <numFmt numFmtId="185" formatCode="#.0"/>
    <numFmt numFmtId="186" formatCode="#\ ###\ ##0.0;;\-"/>
    <numFmt numFmtId="187" formatCode="0.0;;\-"/>
    <numFmt numFmtId="188" formatCode="0;;\-"/>
    <numFmt numFmtId="189" formatCode="0.00;;\-"/>
    <numFmt numFmtId="190" formatCode="#,##0.00_);\(#,##0.00\)"/>
    <numFmt numFmtId="191" formatCode="#\ ##0;\-#\ ##0;\-"/>
    <numFmt numFmtId="192" formatCode="#\ ##0.00"/>
    <numFmt numFmtId="193" formatCode="#\ ###;\-#\ ###;;\-"/>
    <numFmt numFmtId="194" formatCode="#\ ##0;\-"/>
    <numFmt numFmtId="195" formatCode="#\ ##0;;\-"/>
    <numFmt numFmtId="196" formatCode="###\ ##0.0;\-###\ ##0.0;\-"/>
    <numFmt numFmtId="197" formatCode="#,##0.0"/>
    <numFmt numFmtId="198" formatCode="\-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0.000"/>
    <numFmt numFmtId="204" formatCode="0.0%"/>
    <numFmt numFmtId="205" formatCode="&quot;Cert&quot;;&quot;Cert&quot;;&quot;Fals&quot;"/>
    <numFmt numFmtId="206" formatCode="&quot;Activat&quot;;&quot;Activat&quot;;&quot;Desactivat&quot;"/>
    <numFmt numFmtId="207" formatCode="[$€-2]\ #.##000_);[Red]\([$€-2]\ #.##000\)"/>
    <numFmt numFmtId="208" formatCode="_-* #,##0.00\ [$€]_-;\-* #,##0.00\ [$€]_-;_-* &quot;-&quot;??\ [$€]_-;_-@_-"/>
    <numFmt numFmtId="209" formatCode="#,##0\ &quot;pta&quot;;\-#,##0\ &quot;pta&quot;"/>
    <numFmt numFmtId="210" formatCode="#,##0\ &quot;pta&quot;;[Red]\-#,##0\ &quot;pta&quot;"/>
    <numFmt numFmtId="211" formatCode="#,##0.00\ &quot;pta&quot;;\-#,##0.00\ &quot;pta&quot;"/>
    <numFmt numFmtId="212" formatCode="#,##0.00\ &quot;pta&quot;;[Red]\-#,##0.00\ &quot;pta&quot;"/>
    <numFmt numFmtId="213" formatCode="_-* #,##0\ &quot;pta&quot;_-;\-* #,##0\ &quot;pta&quot;_-;_-* &quot;-&quot;\ &quot;pta&quot;_-;_-@_-"/>
    <numFmt numFmtId="214" formatCode="_-* #,##0\ _p_t_a_-;\-* #,##0\ _p_t_a_-;_-* &quot;-&quot;\ _p_t_a_-;_-@_-"/>
    <numFmt numFmtId="215" formatCode="_-* #,##0.00\ &quot;pta&quot;_-;\-* #,##0.00\ &quot;pta&quot;_-;_-* &quot;-&quot;??\ &quot;pta&quot;_-;_-@_-"/>
    <numFmt numFmtId="216" formatCode="_-* #,##0.00\ _p_t_a_-;\-* #,##0.00\ _p_t_a_-;_-* &quot;-&quot;??\ _p_t_a_-;_-@_-"/>
    <numFmt numFmtId="217" formatCode="#,##0\ &quot;Pts&quot;;\-#,##0\ &quot;Pts&quot;"/>
    <numFmt numFmtId="218" formatCode="#,##0\ &quot;Pts&quot;;[Red]\-#,##0\ &quot;Pts&quot;"/>
    <numFmt numFmtId="219" formatCode="#,##0.00\ &quot;Pts&quot;;\-#,##0.00\ &quot;Pts&quot;"/>
    <numFmt numFmtId="220" formatCode="#,##0.00\ &quot;Pts&quot;;[Red]\-#,##0.00\ &quot;Pts&quot;"/>
    <numFmt numFmtId="221" formatCode="_-* #,##0\ &quot;Pts&quot;_-;\-* #,##0\ &quot;Pts&quot;_-;_-* &quot;-&quot;\ &quot;Pts&quot;_-;_-@_-"/>
    <numFmt numFmtId="222" formatCode="_-* #,##0.00\ &quot;Pts&quot;_-;\-* #,##0.00\ &quot;Pts&quot;_-;_-* &quot;-&quot;??\ &quot;Pts&quot;_-;_-@_-"/>
    <numFmt numFmtId="223" formatCode="_-* #,##0.00\ _P_t_s_-;\-* #,##0.00\ _P_t_s_-;_-* &quot;-&quot;??\ _P_t_s_-;_-@_-"/>
  </numFmts>
  <fonts count="73">
    <font>
      <sz val="10"/>
      <name val="Arial"/>
      <family val="0"/>
    </font>
    <font>
      <sz val="9"/>
      <name val="R Frutiger Roman"/>
      <family val="0"/>
    </font>
    <font>
      <u val="single"/>
      <sz val="10"/>
      <color indexed="8"/>
      <name val="Arial"/>
      <family val="0"/>
    </font>
    <font>
      <sz val="24"/>
      <name val="Frutiger 55 Roman"/>
      <family val="2"/>
    </font>
    <font>
      <b/>
      <sz val="24"/>
      <name val="Frutiger 55 Roman"/>
      <family val="2"/>
    </font>
    <font>
      <b/>
      <sz val="11"/>
      <name val="Frutiger 55 Roman"/>
      <family val="2"/>
    </font>
    <font>
      <sz val="9"/>
      <name val="Frutiger 55 Roman"/>
      <family val="2"/>
    </font>
    <font>
      <b/>
      <sz val="9"/>
      <name val="Frutiger 55 Roman"/>
      <family val="2"/>
    </font>
    <font>
      <sz val="7"/>
      <name val="Frutiger 55 Roman"/>
      <family val="2"/>
    </font>
    <font>
      <b/>
      <sz val="7"/>
      <name val="Frutiger 55 Roman"/>
      <family val="2"/>
    </font>
    <font>
      <sz val="6"/>
      <name val="Frutiger 55 Roman"/>
      <family val="2"/>
    </font>
    <font>
      <b/>
      <sz val="6"/>
      <name val="Frutiger 55 Roman"/>
      <family val="2"/>
    </font>
    <font>
      <sz val="10"/>
      <name val="Frutiger 55 Roman"/>
      <family val="2"/>
    </font>
    <font>
      <i/>
      <sz val="6"/>
      <name val="Frutiger 55 Roman"/>
      <family val="2"/>
    </font>
    <font>
      <b/>
      <sz val="12"/>
      <name val="Frutiger 55 Roman"/>
      <family val="2"/>
    </font>
    <font>
      <sz val="8"/>
      <name val="Frutiger 55 Roman"/>
      <family val="2"/>
    </font>
    <font>
      <sz val="8"/>
      <name val="Arial"/>
      <family val="0"/>
    </font>
    <font>
      <sz val="7"/>
      <color indexed="11"/>
      <name val="Frutiger 55 Roman"/>
      <family val="2"/>
    </font>
    <font>
      <sz val="10"/>
      <color indexed="11"/>
      <name val="Frutiger 55 Roman"/>
      <family val="2"/>
    </font>
    <font>
      <sz val="8"/>
      <color indexed="11"/>
      <name val="Frutiger 55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Frutiger 55 Roman"/>
      <family val="2"/>
    </font>
    <font>
      <b/>
      <sz val="14"/>
      <name val="Frutiger 55 Roman"/>
      <family val="2"/>
    </font>
    <font>
      <sz val="14"/>
      <name val="Frutiger 55 Roman"/>
      <family val="2"/>
    </font>
    <font>
      <sz val="7"/>
      <color indexed="10"/>
      <name val="Frutiger 55 Roman"/>
      <family val="2"/>
    </font>
    <font>
      <sz val="9"/>
      <color indexed="10"/>
      <name val="Frutiger 55 Roman"/>
      <family val="2"/>
    </font>
    <font>
      <sz val="8"/>
      <color indexed="10"/>
      <name val="Frutiger 55 Roman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2"/>
      <name val="Arial MT"/>
      <family val="0"/>
    </font>
    <font>
      <b/>
      <u val="single"/>
      <sz val="10"/>
      <name val="Arial"/>
      <family val="2"/>
    </font>
    <font>
      <vertAlign val="superscript"/>
      <sz val="10"/>
      <name val="Arial"/>
      <family val="0"/>
    </font>
    <font>
      <b/>
      <vertAlign val="superscript"/>
      <sz val="11"/>
      <name val="Arial"/>
      <family val="2"/>
    </font>
    <font>
      <i/>
      <sz val="9"/>
      <name val="Arial"/>
      <family val="2"/>
    </font>
    <font>
      <vertAlign val="superscript"/>
      <sz val="11"/>
      <name val="Arial"/>
      <family val="2"/>
    </font>
    <font>
      <sz val="9"/>
      <color indexed="63"/>
      <name val="Arial"/>
      <family val="2"/>
    </font>
    <font>
      <sz val="9"/>
      <color indexed="11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i/>
      <sz val="9"/>
      <name val="Frutiger 55 Roman"/>
      <family val="0"/>
    </font>
    <font>
      <b/>
      <i/>
      <sz val="8"/>
      <name val="Arial"/>
      <family val="2"/>
    </font>
    <font>
      <i/>
      <sz val="10"/>
      <name val="Arial"/>
      <family val="2"/>
    </font>
    <font>
      <i/>
      <vertAlign val="superscript"/>
      <sz val="8"/>
      <name val="Arial"/>
      <family val="2"/>
    </font>
    <font>
      <i/>
      <sz val="8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2" fontId="1" fillId="0" borderId="0">
      <alignment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20" borderId="1" applyNumberFormat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7" borderId="1" applyNumberFormat="0" applyAlignment="0" applyProtection="0"/>
    <xf numFmtId="208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174" fontId="52" fillId="0" borderId="0">
      <alignment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20" borderId="5" applyNumberFormat="0" applyAlignment="0" applyProtection="0"/>
    <xf numFmtId="0" fontId="30" fillId="20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3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171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10" fillId="24" borderId="0" xfId="0" applyFont="1" applyFill="1" applyAlignment="1">
      <alignment/>
    </xf>
    <xf numFmtId="169" fontId="8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left"/>
    </xf>
    <xf numFmtId="168" fontId="6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69" fontId="8" fillId="0" borderId="0" xfId="0" applyNumberFormat="1" applyFont="1" applyBorder="1" applyAlignment="1">
      <alignment/>
    </xf>
    <xf numFmtId="169" fontId="10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Alignment="1">
      <alignment vertical="top" wrapText="1"/>
    </xf>
    <xf numFmtId="169" fontId="9" fillId="0" borderId="0" xfId="0" applyNumberFormat="1" applyFont="1" applyAlignment="1">
      <alignment/>
    </xf>
    <xf numFmtId="169" fontId="9" fillId="0" borderId="0" xfId="0" applyNumberFormat="1" applyFont="1" applyAlignment="1">
      <alignment horizontal="right"/>
    </xf>
    <xf numFmtId="169" fontId="10" fillId="0" borderId="0" xfId="0" applyNumberFormat="1" applyFont="1" applyAlignment="1">
      <alignment/>
    </xf>
    <xf numFmtId="169" fontId="15" fillId="0" borderId="0" xfId="0" applyNumberFormat="1" applyFont="1" applyAlignment="1">
      <alignment/>
    </xf>
    <xf numFmtId="0" fontId="13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169" fontId="9" fillId="0" borderId="0" xfId="0" applyNumberFormat="1" applyFont="1" applyAlignment="1">
      <alignment horizontal="right"/>
    </xf>
    <xf numFmtId="192" fontId="8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86" fontId="10" fillId="0" borderId="0" xfId="0" applyNumberFormat="1" applyFont="1" applyBorder="1" applyAlignment="1">
      <alignment/>
    </xf>
    <xf numFmtId="0" fontId="12" fillId="0" borderId="0" xfId="0" applyFont="1" applyAlignment="1">
      <alignment horizontal="left"/>
    </xf>
    <xf numFmtId="169" fontId="15" fillId="0" borderId="0" xfId="0" applyNumberFormat="1" applyFont="1" applyAlignment="1">
      <alignment horizontal="right"/>
    </xf>
    <xf numFmtId="169" fontId="15" fillId="0" borderId="0" xfId="0" applyNumberFormat="1" applyFont="1" applyFill="1" applyAlignment="1">
      <alignment horizontal="right"/>
    </xf>
    <xf numFmtId="2" fontId="12" fillId="0" borderId="0" xfId="0" applyNumberFormat="1" applyFont="1" applyAlignment="1">
      <alignment/>
    </xf>
    <xf numFmtId="169" fontId="12" fillId="0" borderId="0" xfId="0" applyNumberFormat="1" applyFont="1" applyAlignment="1">
      <alignment horizontal="right"/>
    </xf>
    <xf numFmtId="169" fontId="12" fillId="0" borderId="0" xfId="0" applyNumberFormat="1" applyFont="1" applyFill="1" applyAlignment="1">
      <alignment horizontal="right"/>
    </xf>
    <xf numFmtId="168" fontId="11" fillId="0" borderId="0" xfId="0" applyNumberFormat="1" applyFont="1" applyAlignment="1">
      <alignment/>
    </xf>
    <xf numFmtId="168" fontId="8" fillId="0" borderId="0" xfId="105" applyNumberFormat="1" applyFont="1" applyAlignment="1">
      <alignment horizontal="right"/>
    </xf>
    <xf numFmtId="0" fontId="0" fillId="24" borderId="0" xfId="0" applyFill="1" applyAlignment="1">
      <alignment/>
    </xf>
    <xf numFmtId="0" fontId="12" fillId="24" borderId="0" xfId="0" applyFont="1" applyFill="1" applyAlignment="1">
      <alignment/>
    </xf>
    <xf numFmtId="169" fontId="17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 horizontal="right"/>
    </xf>
    <xf numFmtId="169" fontId="19" fillId="0" borderId="0" xfId="0" applyNumberFormat="1" applyFont="1" applyAlignment="1">
      <alignment horizontal="right"/>
    </xf>
    <xf numFmtId="169" fontId="18" fillId="0" borderId="0" xfId="0" applyNumberFormat="1" applyFont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37" fillId="0" borderId="0" xfId="0" applyFont="1" applyAlignment="1">
      <alignment/>
    </xf>
    <xf numFmtId="169" fontId="9" fillId="0" borderId="0" xfId="0" applyNumberFormat="1" applyFont="1" applyFill="1" applyBorder="1" applyAlignment="1">
      <alignment horizontal="right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right"/>
    </xf>
    <xf numFmtId="0" fontId="37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41" fillId="0" borderId="0" xfId="0" applyFont="1" applyFill="1" applyAlignment="1">
      <alignment/>
    </xf>
    <xf numFmtId="0" fontId="42" fillId="0" borderId="0" xfId="0" applyFont="1" applyAlignment="1">
      <alignment/>
    </xf>
    <xf numFmtId="168" fontId="38" fillId="24" borderId="0" xfId="0" applyNumberFormat="1" applyFont="1" applyFill="1" applyAlignment="1">
      <alignment horizontal="left" vertical="justify"/>
    </xf>
    <xf numFmtId="0" fontId="46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6" fillId="0" borderId="0" xfId="0" applyNumberFormat="1" applyFont="1" applyFill="1" applyBorder="1" applyAlignment="1">
      <alignment horizontal="right"/>
    </xf>
    <xf numFmtId="0" fontId="46" fillId="0" borderId="0" xfId="0" applyFont="1" applyFill="1" applyBorder="1" applyAlignment="1">
      <alignment horizontal="right"/>
    </xf>
    <xf numFmtId="3" fontId="46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left"/>
    </xf>
    <xf numFmtId="0" fontId="46" fillId="0" borderId="0" xfId="0" applyFont="1" applyBorder="1" applyAlignment="1">
      <alignment horizontal="right"/>
    </xf>
    <xf numFmtId="0" fontId="5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12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4" fontId="8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 vertical="top" wrapText="1"/>
    </xf>
    <xf numFmtId="0" fontId="50" fillId="0" borderId="0" xfId="0" applyFont="1" applyAlignment="1">
      <alignment vertical="center"/>
    </xf>
    <xf numFmtId="0" fontId="45" fillId="0" borderId="0" xfId="0" applyFont="1" applyAlignment="1">
      <alignment horizontal="left"/>
    </xf>
    <xf numFmtId="3" fontId="46" fillId="0" borderId="0" xfId="0" applyNumberFormat="1" applyFont="1" applyAlignment="1">
      <alignment/>
    </xf>
    <xf numFmtId="0" fontId="46" fillId="0" borderId="0" xfId="0" applyFont="1" applyAlignment="1">
      <alignment horizontal="right"/>
    </xf>
    <xf numFmtId="0" fontId="46" fillId="24" borderId="0" xfId="0" applyFont="1" applyFill="1" applyAlignment="1">
      <alignment/>
    </xf>
    <xf numFmtId="0" fontId="45" fillId="0" borderId="10" xfId="0" applyFont="1" applyFill="1" applyBorder="1" applyAlignment="1">
      <alignment/>
    </xf>
    <xf numFmtId="0" fontId="45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46" fillId="0" borderId="10" xfId="0" applyFont="1" applyFill="1" applyBorder="1" applyAlignment="1">
      <alignment horizontal="right"/>
    </xf>
    <xf numFmtId="0" fontId="46" fillId="0" borderId="10" xfId="0" applyFont="1" applyFill="1" applyBorder="1" applyAlignment="1">
      <alignment/>
    </xf>
    <xf numFmtId="168" fontId="46" fillId="0" borderId="0" xfId="0" applyNumberFormat="1" applyFont="1" applyAlignment="1">
      <alignment/>
    </xf>
    <xf numFmtId="168" fontId="46" fillId="0" borderId="0" xfId="0" applyNumberFormat="1" applyFont="1" applyAlignment="1">
      <alignment horizontal="left"/>
    </xf>
    <xf numFmtId="2" fontId="46" fillId="0" borderId="0" xfId="0" applyNumberFormat="1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right"/>
    </xf>
    <xf numFmtId="0" fontId="46" fillId="24" borderId="0" xfId="0" applyFont="1" applyFill="1" applyBorder="1" applyAlignment="1">
      <alignment/>
    </xf>
    <xf numFmtId="168" fontId="45" fillId="0" borderId="0" xfId="0" applyNumberFormat="1" applyFont="1" applyAlignment="1">
      <alignment/>
    </xf>
    <xf numFmtId="3" fontId="46" fillId="0" borderId="0" xfId="0" applyNumberFormat="1" applyFont="1" applyBorder="1" applyAlignment="1">
      <alignment horizontal="right"/>
    </xf>
    <xf numFmtId="3" fontId="45" fillId="0" borderId="0" xfId="0" applyNumberFormat="1" applyFont="1" applyAlignment="1">
      <alignment/>
    </xf>
    <xf numFmtId="3" fontId="46" fillId="0" borderId="0" xfId="0" applyNumberFormat="1" applyFont="1" applyBorder="1" applyAlignment="1">
      <alignment/>
    </xf>
    <xf numFmtId="168" fontId="50" fillId="24" borderId="0" xfId="0" applyNumberFormat="1" applyFont="1" applyFill="1" applyAlignment="1">
      <alignment/>
    </xf>
    <xf numFmtId="0" fontId="46" fillId="24" borderId="10" xfId="0" applyFont="1" applyFill="1" applyBorder="1" applyAlignment="1">
      <alignment/>
    </xf>
    <xf numFmtId="0" fontId="56" fillId="24" borderId="10" xfId="0" applyFont="1" applyFill="1" applyBorder="1" applyAlignment="1">
      <alignment horizontal="right"/>
    </xf>
    <xf numFmtId="0" fontId="46" fillId="24" borderId="0" xfId="0" applyFont="1" applyFill="1" applyAlignment="1">
      <alignment/>
    </xf>
    <xf numFmtId="168" fontId="7" fillId="24" borderId="10" xfId="0" applyNumberFormat="1" applyFont="1" applyFill="1" applyBorder="1" applyAlignment="1">
      <alignment horizontal="center"/>
    </xf>
    <xf numFmtId="0" fontId="7" fillId="24" borderId="10" xfId="0" applyFont="1" applyFill="1" applyBorder="1" applyAlignment="1">
      <alignment/>
    </xf>
    <xf numFmtId="1" fontId="3" fillId="0" borderId="0" xfId="0" applyNumberFormat="1" applyFont="1" applyAlignment="1">
      <alignment vertical="justify"/>
    </xf>
    <xf numFmtId="1" fontId="50" fillId="0" borderId="0" xfId="0" applyNumberFormat="1" applyFont="1" applyAlignment="1">
      <alignment vertical="center"/>
    </xf>
    <xf numFmtId="3" fontId="45" fillId="0" borderId="0" xfId="105" applyNumberFormat="1" applyFont="1" applyAlignment="1">
      <alignment horizontal="right"/>
    </xf>
    <xf numFmtId="169" fontId="45" fillId="0" borderId="0" xfId="0" applyNumberFormat="1" applyFont="1" applyAlignment="1">
      <alignment/>
    </xf>
    <xf numFmtId="169" fontId="46" fillId="0" borderId="0" xfId="0" applyNumberFormat="1" applyFont="1" applyAlignment="1">
      <alignment horizontal="right"/>
    </xf>
    <xf numFmtId="169" fontId="45" fillId="0" borderId="10" xfId="0" applyNumberFormat="1" applyFont="1" applyBorder="1" applyAlignment="1">
      <alignment/>
    </xf>
    <xf numFmtId="0" fontId="3" fillId="0" borderId="0" xfId="0" applyFont="1" applyAlignment="1">
      <alignment vertical="justify"/>
    </xf>
    <xf numFmtId="0" fontId="45" fillId="0" borderId="0" xfId="0" applyNumberFormat="1" applyFont="1" applyFill="1" applyBorder="1" applyAlignment="1">
      <alignment horizontal="right"/>
    </xf>
    <xf numFmtId="190" fontId="45" fillId="0" borderId="0" xfId="0" applyNumberFormat="1" applyFont="1" applyFill="1" applyAlignment="1" applyProtection="1">
      <alignment horizontal="right"/>
      <protection/>
    </xf>
    <xf numFmtId="190" fontId="45" fillId="0" borderId="0" xfId="0" applyNumberFormat="1" applyFont="1" applyAlignment="1" applyProtection="1">
      <alignment horizontal="right"/>
      <protection/>
    </xf>
    <xf numFmtId="0" fontId="46" fillId="0" borderId="11" xfId="0" applyFont="1" applyBorder="1" applyAlignment="1">
      <alignment horizontal="right"/>
    </xf>
    <xf numFmtId="190" fontId="46" fillId="0" borderId="0" xfId="0" applyNumberFormat="1" applyFont="1" applyFill="1" applyBorder="1" applyAlignment="1" applyProtection="1">
      <alignment horizontal="right"/>
      <protection/>
    </xf>
    <xf numFmtId="190" fontId="46" fillId="0" borderId="0" xfId="0" applyNumberFormat="1" applyFont="1" applyBorder="1" applyAlignment="1" applyProtection="1">
      <alignment horizontal="right"/>
      <protection/>
    </xf>
    <xf numFmtId="190" fontId="46" fillId="0" borderId="0" xfId="0" applyNumberFormat="1" applyFont="1" applyAlignment="1" applyProtection="1">
      <alignment horizontal="right"/>
      <protection/>
    </xf>
    <xf numFmtId="2" fontId="46" fillId="0" borderId="10" xfId="0" applyNumberFormat="1" applyFont="1" applyBorder="1" applyAlignment="1">
      <alignment horizontal="right"/>
    </xf>
    <xf numFmtId="190" fontId="46" fillId="0" borderId="10" xfId="0" applyNumberFormat="1" applyFont="1" applyBorder="1" applyAlignment="1" applyProtection="1">
      <alignment horizontal="right"/>
      <protection/>
    </xf>
    <xf numFmtId="190" fontId="46" fillId="0" borderId="10" xfId="0" applyNumberFormat="1" applyFont="1" applyFill="1" applyBorder="1" applyAlignment="1" applyProtection="1">
      <alignment horizontal="right"/>
      <protection/>
    </xf>
    <xf numFmtId="190" fontId="45" fillId="0" borderId="10" xfId="0" applyNumberFormat="1" applyFont="1" applyFill="1" applyBorder="1" applyAlignment="1" applyProtection="1">
      <alignment horizontal="right"/>
      <protection/>
    </xf>
    <xf numFmtId="3" fontId="46" fillId="0" borderId="0" xfId="0" applyNumberFormat="1" applyFont="1" applyAlignment="1">
      <alignment horizontal="right"/>
    </xf>
    <xf numFmtId="3" fontId="46" fillId="0" borderId="0" xfId="0" applyNumberFormat="1" applyFont="1" applyFill="1" applyBorder="1" applyAlignment="1">
      <alignment horizontal="right" vertical="top" wrapText="1"/>
    </xf>
    <xf numFmtId="3" fontId="45" fillId="0" borderId="0" xfId="0" applyNumberFormat="1" applyFont="1" applyFill="1" applyBorder="1" applyAlignment="1">
      <alignment horizontal="right" vertical="top" wrapText="1"/>
    </xf>
    <xf numFmtId="3" fontId="58" fillId="0" borderId="0" xfId="0" applyNumberFormat="1" applyFont="1" applyFill="1" applyAlignment="1">
      <alignment horizontal="right" vertical="top" wrapText="1"/>
    </xf>
    <xf numFmtId="3" fontId="46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right" vertical="top" wrapText="1"/>
    </xf>
    <xf numFmtId="2" fontId="45" fillId="0" borderId="0" xfId="0" applyNumberFormat="1" applyFont="1" applyFill="1" applyBorder="1" applyAlignment="1">
      <alignment/>
    </xf>
    <xf numFmtId="2" fontId="45" fillId="0" borderId="0" xfId="0" applyNumberFormat="1" applyFont="1" applyBorder="1" applyAlignment="1">
      <alignment/>
    </xf>
    <xf numFmtId="0" fontId="59" fillId="0" borderId="10" xfId="0" applyFont="1" applyFill="1" applyBorder="1" applyAlignment="1">
      <alignment horizontal="right"/>
    </xf>
    <xf numFmtId="0" fontId="59" fillId="0" borderId="10" xfId="0" applyFont="1" applyBorder="1" applyAlignment="1">
      <alignment horizontal="right"/>
    </xf>
    <xf numFmtId="0" fontId="59" fillId="0" borderId="0" xfId="0" applyFont="1" applyFill="1" applyBorder="1" applyAlignment="1">
      <alignment horizontal="right"/>
    </xf>
    <xf numFmtId="0" fontId="59" fillId="0" borderId="0" xfId="0" applyFont="1" applyBorder="1" applyAlignment="1">
      <alignment horizontal="right"/>
    </xf>
    <xf numFmtId="3" fontId="46" fillId="0" borderId="0" xfId="0" applyNumberFormat="1" applyFont="1" applyFill="1" applyAlignment="1">
      <alignment/>
    </xf>
    <xf numFmtId="0" fontId="4" fillId="24" borderId="0" xfId="0" applyFont="1" applyFill="1" applyAlignment="1">
      <alignment vertical="justify"/>
    </xf>
    <xf numFmtId="0" fontId="50" fillId="24" borderId="0" xfId="0" applyFont="1" applyFill="1" applyAlignment="1">
      <alignment vertical="center"/>
    </xf>
    <xf numFmtId="0" fontId="46" fillId="24" borderId="10" xfId="0" applyFont="1" applyFill="1" applyBorder="1" applyAlignment="1">
      <alignment/>
    </xf>
    <xf numFmtId="195" fontId="46" fillId="24" borderId="0" xfId="0" applyNumberFormat="1" applyFont="1" applyFill="1" applyBorder="1" applyAlignment="1">
      <alignment/>
    </xf>
    <xf numFmtId="170" fontId="46" fillId="24" borderId="0" xfId="0" applyNumberFormat="1" applyFont="1" applyFill="1" applyAlignment="1">
      <alignment/>
    </xf>
    <xf numFmtId="0" fontId="46" fillId="24" borderId="0" xfId="0" applyFont="1" applyFill="1" applyAlignment="1">
      <alignment horizontal="right"/>
    </xf>
    <xf numFmtId="0" fontId="46" fillId="24" borderId="0" xfId="0" applyFont="1" applyFill="1" applyAlignment="1">
      <alignment horizontal="left"/>
    </xf>
    <xf numFmtId="170" fontId="46" fillId="24" borderId="0" xfId="0" applyNumberFormat="1" applyFont="1" applyFill="1" applyAlignment="1">
      <alignment horizontal="right"/>
    </xf>
    <xf numFmtId="195" fontId="46" fillId="24" borderId="0" xfId="0" applyNumberFormat="1" applyFont="1" applyFill="1" applyBorder="1" applyAlignment="1">
      <alignment horizontal="right"/>
    </xf>
    <xf numFmtId="170" fontId="46" fillId="24" borderId="0" xfId="0" applyNumberFormat="1" applyFont="1" applyFill="1" applyBorder="1" applyAlignment="1">
      <alignment/>
    </xf>
    <xf numFmtId="170" fontId="46" fillId="24" borderId="10" xfId="0" applyNumberFormat="1" applyFont="1" applyFill="1" applyBorder="1" applyAlignment="1">
      <alignment/>
    </xf>
    <xf numFmtId="0" fontId="45" fillId="24" borderId="0" xfId="0" applyFont="1" applyFill="1" applyAlignment="1">
      <alignment/>
    </xf>
    <xf numFmtId="174" fontId="50" fillId="24" borderId="0" xfId="110" applyFont="1" applyFill="1" applyBorder="1" applyAlignment="1">
      <alignment/>
      <protection/>
    </xf>
    <xf numFmtId="0" fontId="43" fillId="24" borderId="0" xfId="0" applyFont="1" applyFill="1" applyAlignment="1">
      <alignment horizontal="left"/>
    </xf>
    <xf numFmtId="0" fontId="43" fillId="24" borderId="0" xfId="0" applyFont="1" applyFill="1" applyAlignment="1">
      <alignment/>
    </xf>
    <xf numFmtId="0" fontId="50" fillId="24" borderId="0" xfId="0" applyFont="1" applyFill="1" applyAlignment="1">
      <alignment horizontal="left"/>
    </xf>
    <xf numFmtId="0" fontId="50" fillId="24" borderId="0" xfId="0" applyFont="1" applyFill="1" applyAlignment="1">
      <alignment/>
    </xf>
    <xf numFmtId="0" fontId="0" fillId="24" borderId="0" xfId="0" applyFill="1" applyAlignment="1">
      <alignment horizontal="left"/>
    </xf>
    <xf numFmtId="0" fontId="44" fillId="24" borderId="0" xfId="0" applyFont="1" applyFill="1" applyAlignment="1">
      <alignment/>
    </xf>
    <xf numFmtId="0" fontId="51" fillId="24" borderId="0" xfId="0" applyFont="1" applyFill="1" applyAlignment="1">
      <alignment/>
    </xf>
    <xf numFmtId="0" fontId="50" fillId="24" borderId="0" xfId="0" applyFont="1" applyFill="1" applyBorder="1" applyAlignment="1">
      <alignment vertical="center"/>
    </xf>
    <xf numFmtId="0" fontId="14" fillId="24" borderId="0" xfId="0" applyFont="1" applyFill="1" applyBorder="1" applyAlignment="1">
      <alignment/>
    </xf>
    <xf numFmtId="0" fontId="47" fillId="24" borderId="0" xfId="0" applyFont="1" applyFill="1" applyAlignment="1">
      <alignment/>
    </xf>
    <xf numFmtId="0" fontId="16" fillId="24" borderId="0" xfId="0" applyFont="1" applyFill="1" applyAlignment="1">
      <alignment/>
    </xf>
    <xf numFmtId="0" fontId="45" fillId="24" borderId="12" xfId="0" applyFont="1" applyFill="1" applyBorder="1" applyAlignment="1">
      <alignment horizontal="center" vertical="center" wrapText="1"/>
    </xf>
    <xf numFmtId="0" fontId="46" fillId="24" borderId="0" xfId="0" applyFont="1" applyFill="1" applyAlignment="1">
      <alignment vertical="center" wrapText="1"/>
    </xf>
    <xf numFmtId="0" fontId="46" fillId="24" borderId="0" xfId="0" applyFont="1" applyFill="1" applyBorder="1" applyAlignment="1">
      <alignment/>
    </xf>
    <xf numFmtId="4" fontId="45" fillId="24" borderId="10" xfId="0" applyNumberFormat="1" applyFont="1" applyFill="1" applyBorder="1" applyAlignment="1">
      <alignment/>
    </xf>
    <xf numFmtId="169" fontId="8" fillId="24" borderId="0" xfId="0" applyNumberFormat="1" applyFont="1" applyFill="1" applyBorder="1" applyAlignment="1">
      <alignment/>
    </xf>
    <xf numFmtId="0" fontId="10" fillId="24" borderId="0" xfId="0" applyFont="1" applyFill="1" applyBorder="1" applyAlignment="1">
      <alignment/>
    </xf>
    <xf numFmtId="169" fontId="10" fillId="24" borderId="0" xfId="0" applyNumberFormat="1" applyFont="1" applyFill="1" applyBorder="1" applyAlignment="1">
      <alignment/>
    </xf>
    <xf numFmtId="169" fontId="1" fillId="24" borderId="0" xfId="0" applyNumberFormat="1" applyFont="1" applyFill="1" applyBorder="1" applyAlignment="1">
      <alignment/>
    </xf>
    <xf numFmtId="4" fontId="46" fillId="24" borderId="0" xfId="0" applyNumberFormat="1" applyFont="1" applyFill="1" applyBorder="1" applyAlignment="1">
      <alignment vertical="center" wrapText="1"/>
    </xf>
    <xf numFmtId="0" fontId="45" fillId="24" borderId="0" xfId="0" applyFont="1" applyFill="1" applyAlignment="1">
      <alignment/>
    </xf>
    <xf numFmtId="168" fontId="7" fillId="24" borderId="0" xfId="0" applyNumberFormat="1" applyFont="1" applyFill="1" applyAlignment="1">
      <alignment horizontal="center"/>
    </xf>
    <xf numFmtId="0" fontId="45" fillId="24" borderId="10" xfId="0" applyFont="1" applyFill="1" applyBorder="1" applyAlignment="1">
      <alignment/>
    </xf>
    <xf numFmtId="0" fontId="45" fillId="24" borderId="12" xfId="0" applyFont="1" applyFill="1" applyBorder="1" applyAlignment="1">
      <alignment/>
    </xf>
    <xf numFmtId="4" fontId="45" fillId="24" borderId="12" xfId="0" applyNumberFormat="1" applyFont="1" applyFill="1" applyBorder="1" applyAlignment="1">
      <alignment/>
    </xf>
    <xf numFmtId="3" fontId="45" fillId="24" borderId="12" xfId="0" applyNumberFormat="1" applyFont="1" applyFill="1" applyBorder="1" applyAlignment="1">
      <alignment/>
    </xf>
    <xf numFmtId="0" fontId="45" fillId="24" borderId="0" xfId="0" applyFont="1" applyFill="1" applyBorder="1" applyAlignment="1">
      <alignment/>
    </xf>
    <xf numFmtId="174" fontId="53" fillId="24" borderId="0" xfId="110" applyFont="1" applyFill="1" applyBorder="1" applyAlignment="1">
      <alignment/>
      <protection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174" fontId="44" fillId="24" borderId="0" xfId="110" applyFont="1" applyFill="1" applyBorder="1" applyAlignment="1">
      <alignment/>
      <protection/>
    </xf>
    <xf numFmtId="3" fontId="46" fillId="24" borderId="0" xfId="0" applyNumberFormat="1" applyFont="1" applyFill="1" applyAlignment="1">
      <alignment vertical="center" wrapText="1"/>
    </xf>
    <xf numFmtId="204" fontId="46" fillId="24" borderId="0" xfId="0" applyNumberFormat="1" applyFont="1" applyFill="1" applyAlignment="1">
      <alignment vertical="center" wrapText="1"/>
    </xf>
    <xf numFmtId="0" fontId="45" fillId="24" borderId="10" xfId="0" applyFont="1" applyFill="1" applyBorder="1" applyAlignment="1">
      <alignment horizontal="center" vertical="center" wrapText="1"/>
    </xf>
    <xf numFmtId="3" fontId="45" fillId="24" borderId="10" xfId="0" applyNumberFormat="1" applyFont="1" applyFill="1" applyBorder="1" applyAlignment="1">
      <alignment vertical="center" wrapText="1"/>
    </xf>
    <xf numFmtId="204" fontId="45" fillId="24" borderId="10" xfId="0" applyNumberFormat="1" applyFont="1" applyFill="1" applyBorder="1" applyAlignment="1">
      <alignment vertical="center" wrapText="1"/>
    </xf>
    <xf numFmtId="0" fontId="45" fillId="24" borderId="12" xfId="0" applyFont="1" applyFill="1" applyBorder="1" applyAlignment="1">
      <alignment horizontal="center"/>
    </xf>
    <xf numFmtId="3" fontId="46" fillId="24" borderId="0" xfId="0" applyNumberFormat="1" applyFont="1" applyFill="1" applyAlignment="1">
      <alignment/>
    </xf>
    <xf numFmtId="204" fontId="46" fillId="24" borderId="0" xfId="0" applyNumberFormat="1" applyFont="1" applyFill="1" applyAlignment="1">
      <alignment/>
    </xf>
    <xf numFmtId="0" fontId="0" fillId="24" borderId="10" xfId="0" applyFill="1" applyBorder="1" applyAlignment="1">
      <alignment/>
    </xf>
    <xf numFmtId="0" fontId="46" fillId="24" borderId="13" xfId="0" applyFont="1" applyFill="1" applyBorder="1" applyAlignment="1">
      <alignment vertical="center" wrapText="1"/>
    </xf>
    <xf numFmtId="0" fontId="46" fillId="24" borderId="13" xfId="0" applyFont="1" applyFill="1" applyBorder="1" applyAlignment="1">
      <alignment horizontal="center" vertical="center" wrapText="1"/>
    </xf>
    <xf numFmtId="0" fontId="46" fillId="24" borderId="0" xfId="0" applyFont="1" applyFill="1" applyBorder="1" applyAlignment="1">
      <alignment vertical="center" wrapText="1"/>
    </xf>
    <xf numFmtId="0" fontId="46" fillId="24" borderId="0" xfId="0" applyFont="1" applyFill="1" applyBorder="1" applyAlignment="1">
      <alignment horizontal="center" vertical="center" wrapText="1"/>
    </xf>
    <xf numFmtId="0" fontId="46" fillId="24" borderId="10" xfId="0" applyFont="1" applyFill="1" applyBorder="1" applyAlignment="1">
      <alignment vertical="center" wrapText="1"/>
    </xf>
    <xf numFmtId="0" fontId="46" fillId="24" borderId="10" xfId="0" applyFont="1" applyFill="1" applyBorder="1" applyAlignment="1">
      <alignment horizontal="center" vertical="center" wrapText="1"/>
    </xf>
    <xf numFmtId="0" fontId="46" fillId="24" borderId="13" xfId="0" applyFont="1" applyFill="1" applyBorder="1" applyAlignment="1">
      <alignment/>
    </xf>
    <xf numFmtId="0" fontId="46" fillId="24" borderId="13" xfId="0" applyFont="1" applyFill="1" applyBorder="1" applyAlignment="1">
      <alignment horizontal="center"/>
    </xf>
    <xf numFmtId="0" fontId="46" fillId="24" borderId="0" xfId="0" applyFont="1" applyFill="1" applyBorder="1" applyAlignment="1">
      <alignment horizontal="center"/>
    </xf>
    <xf numFmtId="0" fontId="46" fillId="24" borderId="10" xfId="0" applyFont="1" applyFill="1" applyBorder="1" applyAlignment="1">
      <alignment horizontal="center"/>
    </xf>
    <xf numFmtId="0" fontId="45" fillId="24" borderId="12" xfId="0" applyFont="1" applyFill="1" applyBorder="1" applyAlignment="1">
      <alignment horizontal="center" vertical="center" wrapText="1"/>
    </xf>
    <xf numFmtId="0" fontId="45" fillId="24" borderId="0" xfId="0" applyFont="1" applyFill="1" applyAlignment="1">
      <alignment horizontal="center" vertical="center" wrapText="1"/>
    </xf>
    <xf numFmtId="3" fontId="45" fillId="24" borderId="0" xfId="0" applyNumberFormat="1" applyFont="1" applyFill="1" applyBorder="1" applyAlignment="1">
      <alignment vertical="center" wrapText="1"/>
    </xf>
    <xf numFmtId="204" fontId="45" fillId="24" borderId="0" xfId="0" applyNumberFormat="1" applyFont="1" applyFill="1" applyBorder="1" applyAlignment="1">
      <alignment vertical="center" wrapText="1"/>
    </xf>
    <xf numFmtId="0" fontId="46" fillId="24" borderId="0" xfId="0" applyFont="1" applyFill="1" applyAlignment="1">
      <alignment horizontal="center"/>
    </xf>
    <xf numFmtId="3" fontId="46" fillId="24" borderId="0" xfId="0" applyNumberFormat="1" applyFont="1" applyFill="1" applyAlignment="1">
      <alignment horizontal="center"/>
    </xf>
    <xf numFmtId="0" fontId="46" fillId="24" borderId="0" xfId="0" applyFont="1" applyFill="1" applyAlignment="1">
      <alignment horizontal="center" vertical="center"/>
    </xf>
    <xf numFmtId="3" fontId="46" fillId="24" borderId="0" xfId="0" applyNumberFormat="1" applyFont="1" applyFill="1" applyAlignment="1">
      <alignment horizontal="center" vertical="center"/>
    </xf>
    <xf numFmtId="0" fontId="46" fillId="24" borderId="0" xfId="0" applyFont="1" applyFill="1" applyBorder="1" applyAlignment="1">
      <alignment vertical="center"/>
    </xf>
    <xf numFmtId="166" fontId="46" fillId="24" borderId="0" xfId="0" applyNumberFormat="1" applyFont="1" applyFill="1" applyAlignment="1">
      <alignment vertical="center" wrapText="1"/>
    </xf>
    <xf numFmtId="166" fontId="46" fillId="24" borderId="0" xfId="0" applyNumberFormat="1" applyFont="1" applyFill="1" applyBorder="1" applyAlignment="1">
      <alignment vertical="center" wrapText="1"/>
    </xf>
    <xf numFmtId="0" fontId="45" fillId="24" borderId="10" xfId="0" applyFont="1" applyFill="1" applyBorder="1" applyAlignment="1">
      <alignment horizontal="center"/>
    </xf>
    <xf numFmtId="49" fontId="54" fillId="24" borderId="0" xfId="0" applyNumberFormat="1" applyFont="1" applyFill="1" applyAlignment="1">
      <alignment vertical="top"/>
    </xf>
    <xf numFmtId="0" fontId="45" fillId="24" borderId="10" xfId="0" applyFont="1" applyFill="1" applyBorder="1" applyAlignment="1">
      <alignment vertical="center" wrapText="1"/>
    </xf>
    <xf numFmtId="0" fontId="44" fillId="24" borderId="12" xfId="0" applyFont="1" applyFill="1" applyBorder="1" applyAlignment="1">
      <alignment horizontal="center" vertical="center" wrapText="1"/>
    </xf>
    <xf numFmtId="0" fontId="45" fillId="24" borderId="10" xfId="0" applyFont="1" applyFill="1" applyBorder="1" applyAlignment="1">
      <alignment horizontal="left"/>
    </xf>
    <xf numFmtId="0" fontId="45" fillId="24" borderId="10" xfId="0" applyFont="1" applyFill="1" applyBorder="1" applyAlignment="1">
      <alignment horizontal="left" vertical="center" wrapText="1"/>
    </xf>
    <xf numFmtId="0" fontId="45" fillId="24" borderId="0" xfId="0" applyFont="1" applyFill="1" applyAlignment="1">
      <alignment vertical="center" wrapText="1"/>
    </xf>
    <xf numFmtId="3" fontId="45" fillId="24" borderId="0" xfId="0" applyNumberFormat="1" applyFont="1" applyFill="1" applyAlignment="1">
      <alignment vertical="center" wrapText="1"/>
    </xf>
    <xf numFmtId="204" fontId="45" fillId="24" borderId="0" xfId="0" applyNumberFormat="1" applyFont="1" applyFill="1" applyAlignment="1">
      <alignment vertical="center" wrapText="1"/>
    </xf>
    <xf numFmtId="0" fontId="45" fillId="24" borderId="0" xfId="0" applyFont="1" applyFill="1" applyBorder="1" applyAlignment="1">
      <alignment vertical="center" wrapText="1"/>
    </xf>
    <xf numFmtId="3" fontId="45" fillId="24" borderId="0" xfId="0" applyNumberFormat="1" applyFont="1" applyFill="1" applyBorder="1" applyAlignment="1">
      <alignment vertical="center" wrapText="1"/>
    </xf>
    <xf numFmtId="204" fontId="45" fillId="24" borderId="0" xfId="0" applyNumberFormat="1" applyFont="1" applyFill="1" applyBorder="1" applyAlignment="1">
      <alignment vertical="center" wrapText="1"/>
    </xf>
    <xf numFmtId="0" fontId="45" fillId="24" borderId="0" xfId="0" applyFont="1" applyFill="1" applyBorder="1" applyAlignment="1">
      <alignment horizontal="center"/>
    </xf>
    <xf numFmtId="0" fontId="45" fillId="24" borderId="0" xfId="0" applyFont="1" applyFill="1" applyBorder="1" applyAlignment="1">
      <alignment horizontal="center" vertical="center" wrapText="1"/>
    </xf>
    <xf numFmtId="0" fontId="45" fillId="24" borderId="0" xfId="0" applyFont="1" applyFill="1" applyBorder="1" applyAlignment="1">
      <alignment vertical="center" wrapText="1"/>
    </xf>
    <xf numFmtId="180" fontId="45" fillId="24" borderId="10" xfId="0" applyNumberFormat="1" applyFont="1" applyFill="1" applyBorder="1" applyAlignment="1">
      <alignment/>
    </xf>
    <xf numFmtId="0" fontId="44" fillId="24" borderId="0" xfId="0" applyFont="1" applyFill="1" applyAlignment="1">
      <alignment horizontal="right"/>
    </xf>
    <xf numFmtId="3" fontId="46" fillId="24" borderId="0" xfId="0" applyNumberFormat="1" applyFont="1" applyFill="1" applyBorder="1" applyAlignment="1">
      <alignment vertical="center" wrapText="1"/>
    </xf>
    <xf numFmtId="3" fontId="6" fillId="24" borderId="0" xfId="0" applyNumberFormat="1" applyFont="1" applyFill="1" applyAlignment="1">
      <alignment vertical="center" wrapText="1"/>
    </xf>
    <xf numFmtId="3" fontId="7" fillId="24" borderId="10" xfId="0" applyNumberFormat="1" applyFont="1" applyFill="1" applyBorder="1" applyAlignment="1">
      <alignment/>
    </xf>
    <xf numFmtId="0" fontId="46" fillId="0" borderId="0" xfId="0" applyFont="1" applyAlignment="1">
      <alignment vertical="top" wrapText="1"/>
    </xf>
    <xf numFmtId="3" fontId="45" fillId="0" borderId="0" xfId="0" applyNumberFormat="1" applyFont="1" applyAlignment="1" applyProtection="1">
      <alignment/>
      <protection/>
    </xf>
    <xf numFmtId="3" fontId="45" fillId="0" borderId="10" xfId="0" applyNumberFormat="1" applyFont="1" applyBorder="1" applyAlignment="1">
      <alignment/>
    </xf>
    <xf numFmtId="169" fontId="45" fillId="0" borderId="0" xfId="0" applyNumberFormat="1" applyFont="1" applyAlignment="1">
      <alignment horizontal="right"/>
    </xf>
    <xf numFmtId="3" fontId="45" fillId="0" borderId="0" xfId="0" applyNumberFormat="1" applyFont="1" applyFill="1" applyBorder="1" applyAlignment="1">
      <alignment vertical="center"/>
    </xf>
    <xf numFmtId="3" fontId="45" fillId="0" borderId="0" xfId="0" applyNumberFormat="1" applyFont="1" applyFill="1" applyBorder="1" applyAlignment="1">
      <alignment/>
    </xf>
    <xf numFmtId="0" fontId="8" fillId="24" borderId="13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0" fillId="24" borderId="12" xfId="0" applyFill="1" applyBorder="1" applyAlignment="1">
      <alignment/>
    </xf>
    <xf numFmtId="204" fontId="45" fillId="24" borderId="0" xfId="0" applyNumberFormat="1" applyFont="1" applyFill="1" applyAlignment="1">
      <alignment/>
    </xf>
    <xf numFmtId="0" fontId="46" fillId="24" borderId="0" xfId="0" applyFont="1" applyFill="1" applyAlignment="1">
      <alignment vertical="center" wrapText="1"/>
    </xf>
    <xf numFmtId="0" fontId="45" fillId="24" borderId="14" xfId="0" applyFont="1" applyFill="1" applyBorder="1" applyAlignment="1">
      <alignment horizontal="center" vertical="center" wrapText="1"/>
    </xf>
    <xf numFmtId="3" fontId="46" fillId="24" borderId="0" xfId="0" applyNumberFormat="1" applyFont="1" applyFill="1" applyBorder="1" applyAlignment="1">
      <alignment vertical="center" wrapText="1"/>
    </xf>
    <xf numFmtId="204" fontId="45" fillId="24" borderId="15" xfId="0" applyNumberFormat="1" applyFont="1" applyFill="1" applyBorder="1" applyAlignment="1">
      <alignment vertical="center" wrapText="1"/>
    </xf>
    <xf numFmtId="3" fontId="46" fillId="24" borderId="16" xfId="0" applyNumberFormat="1" applyFont="1" applyFill="1" applyBorder="1" applyAlignment="1">
      <alignment vertical="center" wrapText="1"/>
    </xf>
    <xf numFmtId="3" fontId="46" fillId="24" borderId="17" xfId="0" applyNumberFormat="1" applyFont="1" applyFill="1" applyBorder="1" applyAlignment="1">
      <alignment vertical="center" wrapText="1"/>
    </xf>
    <xf numFmtId="3" fontId="45" fillId="24" borderId="17" xfId="0" applyNumberFormat="1" applyFont="1" applyFill="1" applyBorder="1" applyAlignment="1">
      <alignment vertical="center" wrapText="1"/>
    </xf>
    <xf numFmtId="3" fontId="46" fillId="24" borderId="13" xfId="0" applyNumberFormat="1" applyFont="1" applyFill="1" applyBorder="1" applyAlignment="1">
      <alignment vertical="center" wrapText="1"/>
    </xf>
    <xf numFmtId="0" fontId="0" fillId="24" borderId="0" xfId="0" applyFill="1" applyBorder="1" applyAlignment="1">
      <alignment/>
    </xf>
    <xf numFmtId="3" fontId="46" fillId="24" borderId="0" xfId="0" applyNumberFormat="1" applyFont="1" applyFill="1" applyBorder="1" applyAlignment="1">
      <alignment horizontal="center"/>
    </xf>
    <xf numFmtId="0" fontId="60" fillId="24" borderId="0" xfId="0" applyFont="1" applyFill="1" applyAlignment="1">
      <alignment/>
    </xf>
    <xf numFmtId="3" fontId="45" fillId="24" borderId="0" xfId="0" applyNumberFormat="1" applyFont="1" applyFill="1" applyAlignment="1">
      <alignment/>
    </xf>
    <xf numFmtId="3" fontId="60" fillId="24" borderId="0" xfId="0" applyNumberFormat="1" applyFont="1" applyFill="1" applyAlignment="1">
      <alignment/>
    </xf>
    <xf numFmtId="170" fontId="45" fillId="24" borderId="0" xfId="0" applyNumberFormat="1" applyFont="1" applyFill="1" applyBorder="1" applyAlignment="1">
      <alignment/>
    </xf>
    <xf numFmtId="0" fontId="46" fillId="24" borderId="0" xfId="0" applyFont="1" applyFill="1" applyAlignment="1">
      <alignment horizontal="left"/>
    </xf>
    <xf numFmtId="49" fontId="46" fillId="24" borderId="0" xfId="0" applyNumberFormat="1" applyFont="1" applyFill="1" applyAlignment="1">
      <alignment horizontal="left"/>
    </xf>
    <xf numFmtId="49" fontId="46" fillId="24" borderId="0" xfId="0" applyNumberFormat="1" applyFont="1" applyFill="1" applyAlignment="1">
      <alignment horizontal="left" vertical="top"/>
    </xf>
    <xf numFmtId="0" fontId="46" fillId="24" borderId="0" xfId="0" applyFont="1" applyFill="1" applyAlignment="1">
      <alignment horizontal="left" vertical="top"/>
    </xf>
    <xf numFmtId="3" fontId="0" fillId="24" borderId="0" xfId="0" applyNumberFormat="1" applyFill="1" applyAlignment="1">
      <alignment/>
    </xf>
    <xf numFmtId="3" fontId="45" fillId="24" borderId="10" xfId="0" applyNumberFormat="1" applyFont="1" applyFill="1" applyBorder="1" applyAlignment="1">
      <alignment/>
    </xf>
    <xf numFmtId="3" fontId="46" fillId="24" borderId="0" xfId="0" applyNumberFormat="1" applyFont="1" applyFill="1" applyAlignment="1">
      <alignment/>
    </xf>
    <xf numFmtId="4" fontId="45" fillId="24" borderId="0" xfId="0" applyNumberFormat="1" applyFont="1" applyFill="1" applyAlignment="1">
      <alignment/>
    </xf>
    <xf numFmtId="190" fontId="46" fillId="0" borderId="10" xfId="0" applyNumberFormat="1" applyFont="1" applyBorder="1" applyAlignment="1" applyProtection="1">
      <alignment horizontal="right" wrapText="1"/>
      <protection/>
    </xf>
    <xf numFmtId="0" fontId="45" fillId="24" borderId="18" xfId="0" applyFont="1" applyFill="1" applyBorder="1" applyAlignment="1">
      <alignment horizontal="center" vertical="center" wrapText="1"/>
    </xf>
    <xf numFmtId="3" fontId="46" fillId="24" borderId="19" xfId="0" applyNumberFormat="1" applyFont="1" applyFill="1" applyBorder="1" applyAlignment="1">
      <alignment vertical="center" wrapText="1"/>
    </xf>
    <xf numFmtId="3" fontId="46" fillId="24" borderId="19" xfId="0" applyNumberFormat="1" applyFont="1" applyFill="1" applyBorder="1" applyAlignment="1">
      <alignment vertical="center" wrapText="1"/>
    </xf>
    <xf numFmtId="3" fontId="45" fillId="24" borderId="19" xfId="0" applyNumberFormat="1" applyFont="1" applyFill="1" applyBorder="1" applyAlignment="1">
      <alignment vertical="center" wrapText="1"/>
    </xf>
    <xf numFmtId="0" fontId="0" fillId="24" borderId="20" xfId="0" applyFill="1" applyBorder="1" applyAlignment="1">
      <alignment/>
    </xf>
    <xf numFmtId="0" fontId="0" fillId="24" borderId="15" xfId="0" applyFill="1" applyBorder="1" applyAlignment="1">
      <alignment/>
    </xf>
    <xf numFmtId="0" fontId="61" fillId="24" borderId="0" xfId="0" applyFont="1" applyFill="1" applyAlignment="1">
      <alignment horizontal="right"/>
    </xf>
    <xf numFmtId="0" fontId="45" fillId="24" borderId="12" xfId="0" applyFont="1" applyFill="1" applyBorder="1" applyAlignment="1">
      <alignment horizontal="right" vertical="center" wrapText="1"/>
    </xf>
    <xf numFmtId="0" fontId="62" fillId="24" borderId="10" xfId="0" applyFont="1" applyFill="1" applyBorder="1" applyAlignment="1">
      <alignment horizontal="right"/>
    </xf>
    <xf numFmtId="0" fontId="60" fillId="0" borderId="0" xfId="0" applyFont="1" applyAlignment="1">
      <alignment horizontal="left" vertical="top"/>
    </xf>
    <xf numFmtId="0" fontId="60" fillId="0" borderId="0" xfId="0" applyFont="1" applyAlignment="1">
      <alignment vertical="top"/>
    </xf>
    <xf numFmtId="0" fontId="60" fillId="0" borderId="0" xfId="0" applyFont="1" applyAlignment="1">
      <alignment/>
    </xf>
    <xf numFmtId="0" fontId="63" fillId="0" borderId="0" xfId="0" applyFont="1" applyAlignment="1">
      <alignment/>
    </xf>
    <xf numFmtId="0" fontId="60" fillId="0" borderId="0" xfId="0" applyFont="1" applyBorder="1" applyAlignment="1">
      <alignment vertical="center"/>
    </xf>
    <xf numFmtId="0" fontId="60" fillId="0" borderId="0" xfId="0" applyFont="1" applyBorder="1" applyAlignment="1">
      <alignment horizontal="left" vertical="center"/>
    </xf>
    <xf numFmtId="169" fontId="63" fillId="0" borderId="0" xfId="0" applyNumberFormat="1" applyFont="1" applyAlignment="1">
      <alignment/>
    </xf>
    <xf numFmtId="3" fontId="45" fillId="0" borderId="0" xfId="0" applyNumberFormat="1" applyFont="1" applyAlignment="1">
      <alignment/>
    </xf>
    <xf numFmtId="0" fontId="60" fillId="24" borderId="0" xfId="0" applyFont="1" applyFill="1" applyBorder="1" applyAlignment="1">
      <alignment vertical="center"/>
    </xf>
    <xf numFmtId="0" fontId="60" fillId="24" borderId="0" xfId="0" applyFont="1" applyFill="1" applyBorder="1" applyAlignment="1">
      <alignment/>
    </xf>
    <xf numFmtId="0" fontId="64" fillId="24" borderId="0" xfId="0" applyFont="1" applyFill="1" applyAlignment="1">
      <alignment/>
    </xf>
    <xf numFmtId="170" fontId="8" fillId="24" borderId="10" xfId="0" applyNumberFormat="1" applyFont="1" applyFill="1" applyBorder="1" applyAlignment="1">
      <alignment/>
    </xf>
    <xf numFmtId="0" fontId="60" fillId="24" borderId="0" xfId="0" applyFont="1" applyFill="1" applyBorder="1" applyAlignment="1">
      <alignment horizontal="right"/>
    </xf>
    <xf numFmtId="0" fontId="60" fillId="24" borderId="0" xfId="0" applyFont="1" applyFill="1" applyBorder="1" applyAlignment="1">
      <alignment/>
    </xf>
    <xf numFmtId="0" fontId="60" fillId="24" borderId="0" xfId="0" applyFont="1" applyFill="1" applyBorder="1" applyAlignment="1">
      <alignment horizontal="left"/>
    </xf>
    <xf numFmtId="169" fontId="60" fillId="24" borderId="0" xfId="0" applyNumberFormat="1" applyFont="1" applyFill="1" applyBorder="1" applyAlignment="1">
      <alignment/>
    </xf>
    <xf numFmtId="0" fontId="60" fillId="24" borderId="0" xfId="0" applyFont="1" applyFill="1" applyBorder="1" applyAlignment="1">
      <alignment vertical="top"/>
    </xf>
    <xf numFmtId="49" fontId="60" fillId="24" borderId="0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66" fillId="24" borderId="0" xfId="0" applyFont="1" applyFill="1" applyAlignment="1">
      <alignment/>
    </xf>
    <xf numFmtId="3" fontId="47" fillId="24" borderId="0" xfId="0" applyNumberFormat="1" applyFont="1" applyFill="1" applyBorder="1" applyAlignment="1">
      <alignment vertical="center" wrapText="1"/>
    </xf>
    <xf numFmtId="204" fontId="47" fillId="24" borderId="0" xfId="0" applyNumberFormat="1" applyFont="1" applyFill="1" applyBorder="1" applyAlignment="1">
      <alignment vertical="center" wrapText="1"/>
    </xf>
    <xf numFmtId="0" fontId="60" fillId="24" borderId="0" xfId="0" applyFont="1" applyFill="1" applyAlignment="1">
      <alignment vertical="center"/>
    </xf>
    <xf numFmtId="0" fontId="40" fillId="0" borderId="0" xfId="0" applyFont="1" applyBorder="1" applyAlignment="1">
      <alignment/>
    </xf>
    <xf numFmtId="2" fontId="46" fillId="0" borderId="0" xfId="0" applyNumberFormat="1" applyFont="1" applyFill="1" applyBorder="1" applyAlignment="1">
      <alignment horizontal="right" vertical="top" wrapText="1"/>
    </xf>
    <xf numFmtId="0" fontId="45" fillId="0" borderId="0" xfId="0" applyFont="1" applyFill="1" applyBorder="1" applyAlignment="1">
      <alignment horizontal="right" vertical="top" wrapText="1"/>
    </xf>
    <xf numFmtId="3" fontId="45" fillId="0" borderId="0" xfId="0" applyNumberFormat="1" applyFont="1" applyFill="1" applyBorder="1" applyAlignment="1">
      <alignment vertical="center"/>
    </xf>
    <xf numFmtId="3" fontId="45" fillId="0" borderId="0" xfId="0" applyNumberFormat="1" applyFont="1" applyFill="1" applyBorder="1" applyAlignment="1">
      <alignment horizontal="right" vertical="top" wrapText="1"/>
    </xf>
    <xf numFmtId="3" fontId="45" fillId="0" borderId="0" xfId="0" applyNumberFormat="1" applyFont="1" applyFill="1" applyBorder="1" applyAlignment="1">
      <alignment horizontal="right" vertical="center"/>
    </xf>
    <xf numFmtId="4" fontId="67" fillId="0" borderId="0" xfId="0" applyNumberFormat="1" applyFont="1" applyFill="1" applyBorder="1" applyAlignment="1">
      <alignment horizontal="right" vertical="top" wrapText="1"/>
    </xf>
    <xf numFmtId="3" fontId="68" fillId="0" borderId="0" xfId="0" applyNumberFormat="1" applyFont="1" applyFill="1" applyBorder="1" applyAlignment="1">
      <alignment horizontal="right" vertical="top" wrapText="1"/>
    </xf>
    <xf numFmtId="3" fontId="8" fillId="0" borderId="0" xfId="0" applyNumberFormat="1" applyFont="1" applyAlignment="1">
      <alignment/>
    </xf>
    <xf numFmtId="4" fontId="46" fillId="24" borderId="0" xfId="0" applyNumberFormat="1" applyFont="1" applyFill="1" applyAlignment="1">
      <alignment/>
    </xf>
    <xf numFmtId="166" fontId="46" fillId="24" borderId="0" xfId="0" applyNumberFormat="1" applyFont="1" applyFill="1" applyAlignment="1">
      <alignment/>
    </xf>
    <xf numFmtId="4" fontId="46" fillId="24" borderId="0" xfId="0" applyNumberFormat="1" applyFont="1" applyFill="1" applyBorder="1" applyAlignment="1">
      <alignment/>
    </xf>
    <xf numFmtId="166" fontId="69" fillId="24" borderId="0" xfId="0" applyNumberFormat="1" applyFont="1" applyFill="1" applyAlignment="1">
      <alignment/>
    </xf>
    <xf numFmtId="0" fontId="72" fillId="24" borderId="10" xfId="0" applyFont="1" applyFill="1" applyBorder="1" applyAlignment="1">
      <alignment/>
    </xf>
    <xf numFmtId="0" fontId="46" fillId="0" borderId="0" xfId="0" applyFont="1" applyBorder="1" applyAlignment="1">
      <alignment vertical="top"/>
    </xf>
    <xf numFmtId="0" fontId="45" fillId="0" borderId="0" xfId="0" applyFont="1" applyFill="1" applyAlignment="1">
      <alignment horizontal="left"/>
    </xf>
    <xf numFmtId="0" fontId="46" fillId="0" borderId="0" xfId="0" applyFont="1" applyFill="1" applyAlignment="1">
      <alignment horizontal="left"/>
    </xf>
    <xf numFmtId="169" fontId="60" fillId="24" borderId="0" xfId="0" applyNumberFormat="1" applyFont="1" applyFill="1" applyBorder="1" applyAlignment="1">
      <alignment horizontal="left" vertical="center" wrapText="1"/>
    </xf>
    <xf numFmtId="168" fontId="42" fillId="24" borderId="0" xfId="0" applyNumberFormat="1" applyFont="1" applyFill="1" applyAlignment="1">
      <alignment horizontal="center" vertical="justify"/>
    </xf>
    <xf numFmtId="0" fontId="6" fillId="24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vertical="center" wrapText="1"/>
    </xf>
    <xf numFmtId="0" fontId="65" fillId="24" borderId="0" xfId="0" applyFont="1" applyFill="1" applyAlignment="1">
      <alignment horizontal="left" vertical="center" wrapText="1"/>
    </xf>
    <xf numFmtId="0" fontId="56" fillId="0" borderId="0" xfId="0" applyFont="1" applyAlignment="1">
      <alignment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0" xfId="0" applyFont="1" applyAlignment="1">
      <alignment vertical="center" wrapText="1"/>
    </xf>
    <xf numFmtId="0" fontId="45" fillId="0" borderId="21" xfId="0" applyFont="1" applyBorder="1" applyAlignment="1">
      <alignment horizontal="center"/>
    </xf>
    <xf numFmtId="168" fontId="46" fillId="0" borderId="0" xfId="0" applyNumberFormat="1" applyFont="1" applyAlignment="1">
      <alignment horizontal="left"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5" fillId="24" borderId="12" xfId="0" applyFont="1" applyFill="1" applyBorder="1" applyAlignment="1">
      <alignment horizontal="center" vertical="center" wrapText="1"/>
    </xf>
    <xf numFmtId="0" fontId="45" fillId="24" borderId="14" xfId="0" applyFont="1" applyFill="1" applyBorder="1" applyAlignment="1">
      <alignment horizontal="center" vertical="center" wrapText="1"/>
    </xf>
    <xf numFmtId="0" fontId="45" fillId="24" borderId="18" xfId="0" applyFont="1" applyFill="1" applyBorder="1" applyAlignment="1">
      <alignment horizontal="center" vertical="center" wrapText="1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Èmfasi1" xfId="21"/>
    <cellStyle name="20% - Èmfasi2" xfId="22"/>
    <cellStyle name="20% - Èmfasi3" xfId="23"/>
    <cellStyle name="20% - Èmfasi4" xfId="24"/>
    <cellStyle name="20% - Èmfasi5" xfId="25"/>
    <cellStyle name="20% - Èmfasi6" xfId="26"/>
    <cellStyle name="20% - Énfasis1" xfId="27"/>
    <cellStyle name="20% - Énfasis2" xfId="28"/>
    <cellStyle name="20% - Énfasis3" xfId="29"/>
    <cellStyle name="20% - Énfasis4" xfId="30"/>
    <cellStyle name="20% - Énfasis5" xfId="31"/>
    <cellStyle name="20% - Énfasis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Èmfasi1" xfId="39"/>
    <cellStyle name="40% - Èmfasi2" xfId="40"/>
    <cellStyle name="40% - Èmfasi3" xfId="41"/>
    <cellStyle name="40% - Èmfasi4" xfId="42"/>
    <cellStyle name="40% - Èmfasi5" xfId="43"/>
    <cellStyle name="40% - Èmfasi6" xfId="44"/>
    <cellStyle name="40% - Énfasis1" xfId="45"/>
    <cellStyle name="40% - Énfasis2" xfId="46"/>
    <cellStyle name="40% - Énfasis3" xfId="47"/>
    <cellStyle name="40% - Énfasis4" xfId="48"/>
    <cellStyle name="40% - Énfasis5" xfId="49"/>
    <cellStyle name="40% - Énfasis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Èmfasi1" xfId="57"/>
    <cellStyle name="60% - Èmfasi2" xfId="58"/>
    <cellStyle name="60% - Èmfasi3" xfId="59"/>
    <cellStyle name="60% - Èmfasi4" xfId="60"/>
    <cellStyle name="60% - Èmfasi5" xfId="61"/>
    <cellStyle name="60% - Èmfasi6" xfId="62"/>
    <cellStyle name="60% - Énfasis1" xfId="63"/>
    <cellStyle name="60% - Énfasis2" xfId="64"/>
    <cellStyle name="60% - Énfasis3" xfId="65"/>
    <cellStyle name="60% - Énfasis4" xfId="66"/>
    <cellStyle name="60% - Énfasis5" xfId="67"/>
    <cellStyle name="60% - Énfasis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uari" xfId="75"/>
    <cellStyle name="Bé" xfId="76"/>
    <cellStyle name="Buena" xfId="77"/>
    <cellStyle name="Càlcul" xfId="78"/>
    <cellStyle name="Cálculo" xfId="79"/>
    <cellStyle name="Cel·la de comprovació" xfId="80"/>
    <cellStyle name="Cel·la enllaçada" xfId="81"/>
    <cellStyle name="Celda de comprobación" xfId="82"/>
    <cellStyle name="Celda vinculada" xfId="83"/>
    <cellStyle name="Èmfasi1" xfId="84"/>
    <cellStyle name="Èmfasi2" xfId="85"/>
    <cellStyle name="Èmfasi3" xfId="86"/>
    <cellStyle name="Èmfasi4" xfId="87"/>
    <cellStyle name="Èmfasi5" xfId="88"/>
    <cellStyle name="Èmfasi6" xfId="89"/>
    <cellStyle name="Encabezado 4" xfId="90"/>
    <cellStyle name="Énfasis1" xfId="91"/>
    <cellStyle name="Énfasis2" xfId="92"/>
    <cellStyle name="Énfasis3" xfId="93"/>
    <cellStyle name="Énfasis4" xfId="94"/>
    <cellStyle name="Énfasis5" xfId="95"/>
    <cellStyle name="Énfasis6" xfId="96"/>
    <cellStyle name="Hyperlink" xfId="97"/>
    <cellStyle name="Followed Hyperlink" xfId="98"/>
    <cellStyle name="Entrada" xfId="99"/>
    <cellStyle name="Euro" xfId="100"/>
    <cellStyle name="Incorrecte" xfId="101"/>
    <cellStyle name="Incorrecto" xfId="102"/>
    <cellStyle name="Comma" xfId="103"/>
    <cellStyle name="Comma [0]" xfId="104"/>
    <cellStyle name="Millares [0]_Roger Bassols01_08" xfId="105"/>
    <cellStyle name="Currency" xfId="106"/>
    <cellStyle name="Currency [0]" xfId="107"/>
    <cellStyle name="Neutral" xfId="108"/>
    <cellStyle name="Normal 2" xfId="109"/>
    <cellStyle name="Normal_f.   Tract.residus indust." xfId="110"/>
    <cellStyle name="Nota" xfId="111"/>
    <cellStyle name="Notas" xfId="112"/>
    <cellStyle name="Percent" xfId="113"/>
    <cellStyle name="Resultat" xfId="114"/>
    <cellStyle name="Salida" xfId="115"/>
    <cellStyle name="Text d'advertiment" xfId="116"/>
    <cellStyle name="Text explicatiu" xfId="117"/>
    <cellStyle name="Texto de advertencia" xfId="118"/>
    <cellStyle name="Texto explicativo" xfId="119"/>
    <cellStyle name="Títol" xfId="120"/>
    <cellStyle name="Títol 1" xfId="121"/>
    <cellStyle name="Títol 2" xfId="122"/>
    <cellStyle name="Títol 3" xfId="123"/>
    <cellStyle name="Títol 4" xfId="124"/>
    <cellStyle name="Título" xfId="125"/>
    <cellStyle name="Título 1" xfId="126"/>
    <cellStyle name="Título 2" xfId="127"/>
    <cellStyle name="Título 3" xfId="128"/>
    <cellStyle name="Total" xfId="1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UHS\Hidrologia\Anuari%202004\Form_anuari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UHS_SOM\Treballs\Anuaris_recull\Anuari%20cedex\Resums\98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ructura"/>
      <sheetName val="Full anuari"/>
      <sheetName val="Raw data"/>
      <sheetName val="Castellbell"/>
      <sheetName val="Graf_castelló"/>
      <sheetName val="Castelló Emp"/>
      <sheetName val="Turb Boadella"/>
      <sheetName val="Boadella"/>
      <sheetName val="Perelada"/>
      <sheetName val="Manol"/>
      <sheetName val="Olot"/>
      <sheetName val="Gráf_Olot"/>
      <sheetName val="Esponellà"/>
      <sheetName val="Garrigàs R"/>
      <sheetName val="Garrigàs C"/>
      <sheetName val="Gráf_garrigas"/>
      <sheetName val="Pont de Molins"/>
      <sheetName val="SJ AbadessesC"/>
      <sheetName val="SJ Abadesses R"/>
      <sheetName val="Ripoll C"/>
      <sheetName val="Ripoll R"/>
      <sheetName val="Ter Masies"/>
      <sheetName val="Gurri Masies"/>
      <sheetName val="Sau"/>
      <sheetName val="Susqueda"/>
      <sheetName val="Graf_ter"/>
      <sheetName val="GráfGinestà"/>
      <sheetName val="Ginestà"/>
      <sheetName val="girona riu"/>
      <sheetName val="Onyar"/>
      <sheetName val="Graf_onyar"/>
      <sheetName val="Graf Salt-Girona"/>
      <sheetName val="Monar-Salt"/>
      <sheetName val="Monar"/>
      <sheetName val="Gotarra"/>
      <sheetName val="Onyar-Riud.."/>
      <sheetName val="Colomers"/>
      <sheetName val="Cardedeu"/>
      <sheetName val="Pardina"/>
      <sheetName val="Abast Past Ii"/>
      <sheetName val="Pasteral IIR"/>
      <sheetName val="Graf_PastI"/>
      <sheetName val="Pasteral I"/>
      <sheetName val="Canal Burés"/>
      <sheetName val="Torroella"/>
      <sheetName val="Sta Cristina"/>
      <sheetName val="Serra Daró"/>
      <sheetName val="Graf Daró"/>
      <sheetName val="La Bisbal"/>
      <sheetName val="SCeloni"/>
      <sheetName val="Rra SColoma"/>
      <sheetName val="Gráf-Tordera"/>
    </sheetNames>
    <sheetDataSet>
      <sheetData sheetId="1">
        <row r="4">
          <cell r="L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ula 7.5.05"/>
      <sheetName val="RawData"/>
      <sheetName val="Módulo1"/>
    </sheetNames>
    <sheetDataSet>
      <sheetData sheetId="1">
        <row r="3">
          <cell r="A3">
            <v>10004</v>
          </cell>
          <cell r="B3">
            <v>1</v>
          </cell>
          <cell r="C3">
            <v>0.17154778552637118</v>
          </cell>
          <cell r="D3">
            <v>1.0775206921239422</v>
          </cell>
          <cell r="E3">
            <v>2.523000001907349</v>
          </cell>
          <cell r="F3">
            <v>123.2200012207031</v>
          </cell>
          <cell r="G3">
            <v>1998</v>
          </cell>
          <cell r="H3">
            <v>1998</v>
          </cell>
          <cell r="I3">
            <v>10004</v>
          </cell>
          <cell r="J3">
            <v>123.2200012207031</v>
          </cell>
          <cell r="K3">
            <v>68133346058.140686</v>
          </cell>
          <cell r="L3">
            <v>36417.99999999999</v>
          </cell>
        </row>
        <row r="4">
          <cell r="A4">
            <v>10005</v>
          </cell>
          <cell r="B4">
            <v>1</v>
          </cell>
          <cell r="C4">
            <v>0</v>
          </cell>
          <cell r="D4">
            <v>9.53023063711924</v>
          </cell>
          <cell r="E4">
            <v>0</v>
          </cell>
          <cell r="F4">
            <v>0</v>
          </cell>
          <cell r="G4">
            <v>1998</v>
          </cell>
          <cell r="H4">
            <v>1998</v>
          </cell>
          <cell r="I4">
            <v>10005</v>
          </cell>
          <cell r="J4">
            <v>0</v>
          </cell>
          <cell r="K4">
            <v>0</v>
          </cell>
          <cell r="L4" t="e">
            <v>#DIV/0!</v>
          </cell>
        </row>
        <row r="5">
          <cell r="A5">
            <v>10007</v>
          </cell>
          <cell r="B5">
            <v>1</v>
          </cell>
          <cell r="C5">
            <v>0.08276803781994466</v>
          </cell>
          <cell r="D5">
            <v>0.1902234888039944</v>
          </cell>
          <cell r="E5">
            <v>1.09500002861023</v>
          </cell>
          <cell r="F5">
            <v>8.9350004196167</v>
          </cell>
          <cell r="G5">
            <v>1998</v>
          </cell>
          <cell r="H5">
            <v>1998</v>
          </cell>
          <cell r="I5">
            <v>10007</v>
          </cell>
          <cell r="J5">
            <v>8.9350004196167</v>
          </cell>
          <cell r="K5">
            <v>25773638.52639117</v>
          </cell>
          <cell r="L5">
            <v>36132</v>
          </cell>
        </row>
        <row r="6">
          <cell r="A6">
            <v>10009</v>
          </cell>
          <cell r="B6">
            <v>1</v>
          </cell>
          <cell r="C6">
            <v>0.034610135312357994</v>
          </cell>
          <cell r="D6">
            <v>0.16433727181937596</v>
          </cell>
          <cell r="E6">
            <v>0.3289999961853027</v>
          </cell>
          <cell r="F6">
            <v>3.667999982833862</v>
          </cell>
          <cell r="G6">
            <v>1998</v>
          </cell>
          <cell r="H6">
            <v>1998</v>
          </cell>
          <cell r="I6">
            <v>10009</v>
          </cell>
          <cell r="J6">
            <v>3.667999982833862</v>
          </cell>
          <cell r="K6">
            <v>1783117.5580766017</v>
          </cell>
          <cell r="L6">
            <v>36132</v>
          </cell>
        </row>
        <row r="7">
          <cell r="A7">
            <v>10010</v>
          </cell>
          <cell r="B7">
            <v>1</v>
          </cell>
          <cell r="C7">
            <v>0.46278876858214807</v>
          </cell>
          <cell r="D7">
            <v>4.9328750303346816</v>
          </cell>
          <cell r="E7">
            <v>0.9350000023841858</v>
          </cell>
          <cell r="F7">
            <v>37.29100036621094</v>
          </cell>
          <cell r="G7">
            <v>1998</v>
          </cell>
          <cell r="H7">
            <v>1998</v>
          </cell>
          <cell r="I7">
            <v>10010</v>
          </cell>
          <cell r="J7">
            <v>37.29100036621094</v>
          </cell>
          <cell r="K7">
            <v>1887926429.8751576</v>
          </cell>
          <cell r="L7">
            <v>36406</v>
          </cell>
        </row>
        <row r="8">
          <cell r="A8">
            <v>10011</v>
          </cell>
          <cell r="B8">
            <v>1</v>
          </cell>
          <cell r="C8">
            <v>0.10432904501483865</v>
          </cell>
          <cell r="D8">
            <v>0.05211447516124543</v>
          </cell>
          <cell r="E8">
            <v>1.08299994468689</v>
          </cell>
          <cell r="F8">
            <v>8.013999938964844</v>
          </cell>
          <cell r="G8">
            <v>1998</v>
          </cell>
          <cell r="H8">
            <v>1998</v>
          </cell>
          <cell r="I8">
            <v>10011</v>
          </cell>
          <cell r="J8">
            <v>8.013999938964844</v>
          </cell>
          <cell r="K8">
            <v>18737902.253594734</v>
          </cell>
          <cell r="L8">
            <v>36406</v>
          </cell>
        </row>
        <row r="9">
          <cell r="A9">
            <v>10012</v>
          </cell>
          <cell r="B9">
            <v>1</v>
          </cell>
          <cell r="C9">
            <v>0.054957035245144205</v>
          </cell>
          <cell r="D9">
            <v>0.435125473468271</v>
          </cell>
          <cell r="E9">
            <v>0.2389999926090241</v>
          </cell>
          <cell r="F9">
            <v>3.976999998092651</v>
          </cell>
          <cell r="G9">
            <v>1998</v>
          </cell>
          <cell r="H9">
            <v>1998</v>
          </cell>
          <cell r="I9">
            <v>10012</v>
          </cell>
          <cell r="J9">
            <v>3.976999998092651</v>
          </cell>
          <cell r="K9">
            <v>2289707.923362636</v>
          </cell>
          <cell r="L9">
            <v>36401</v>
          </cell>
        </row>
        <row r="10">
          <cell r="A10">
            <v>10013</v>
          </cell>
          <cell r="B10">
            <v>1</v>
          </cell>
          <cell r="C10">
            <v>0.03061721597619559</v>
          </cell>
          <cell r="D10">
            <v>0.374465688460902</v>
          </cell>
          <cell r="E10">
            <v>0.3729999959468842</v>
          </cell>
          <cell r="F10">
            <v>6.352000236511231</v>
          </cell>
          <cell r="G10">
            <v>1998</v>
          </cell>
          <cell r="H10">
            <v>1998</v>
          </cell>
          <cell r="I10">
            <v>10013</v>
          </cell>
          <cell r="J10">
            <v>6.352000236511231</v>
          </cell>
          <cell r="K10">
            <v>9303323.908554005</v>
          </cell>
          <cell r="L10">
            <v>36300.00000000001</v>
          </cell>
        </row>
        <row r="11">
          <cell r="A11">
            <v>10014</v>
          </cell>
          <cell r="B11">
            <v>1</v>
          </cell>
          <cell r="C11">
            <v>0.1244178362547943</v>
          </cell>
          <cell r="D11">
            <v>0.3290166090408417</v>
          </cell>
          <cell r="E11">
            <v>0.5899999737739563</v>
          </cell>
          <cell r="F11">
            <v>3.446000099182129</v>
          </cell>
          <cell r="G11">
            <v>1998</v>
          </cell>
          <cell r="H11">
            <v>1998</v>
          </cell>
          <cell r="I11">
            <v>10014</v>
          </cell>
          <cell r="J11">
            <v>3.446000099182129</v>
          </cell>
          <cell r="K11">
            <v>1479742.9817113478</v>
          </cell>
          <cell r="L11">
            <v>36161.00000000001</v>
          </cell>
        </row>
        <row r="12">
          <cell r="A12">
            <v>10015</v>
          </cell>
          <cell r="B12">
            <v>1</v>
          </cell>
          <cell r="C12">
            <v>0.081402159805956</v>
          </cell>
          <cell r="D12">
            <v>0.2085456644943979</v>
          </cell>
          <cell r="E12">
            <v>0.7059999704360962</v>
          </cell>
          <cell r="F12">
            <v>17.94799995422363</v>
          </cell>
          <cell r="G12">
            <v>1998</v>
          </cell>
          <cell r="H12">
            <v>1998</v>
          </cell>
          <cell r="I12">
            <v>10015</v>
          </cell>
          <cell r="J12">
            <v>17.94799995422363</v>
          </cell>
          <cell r="K12">
            <v>210502341.07048878</v>
          </cell>
          <cell r="L12">
            <v>36409</v>
          </cell>
        </row>
        <row r="13">
          <cell r="A13">
            <v>10016</v>
          </cell>
          <cell r="B13">
            <v>1</v>
          </cell>
          <cell r="C13">
            <v>0.44547359796419533</v>
          </cell>
          <cell r="D13">
            <v>2.9966488910047975</v>
          </cell>
          <cell r="E13">
            <v>0.9599999785423279</v>
          </cell>
          <cell r="F13">
            <v>20</v>
          </cell>
          <cell r="G13">
            <v>1998</v>
          </cell>
          <cell r="H13">
            <v>1998</v>
          </cell>
          <cell r="I13">
            <v>10016</v>
          </cell>
          <cell r="J13">
            <v>20</v>
          </cell>
          <cell r="K13">
            <v>289296000</v>
          </cell>
          <cell r="L13">
            <v>36162</v>
          </cell>
        </row>
        <row r="14">
          <cell r="A14">
            <v>10019</v>
          </cell>
          <cell r="B14">
            <v>1</v>
          </cell>
          <cell r="C14">
            <v>0</v>
          </cell>
          <cell r="D14">
            <v>13.544908645708267</v>
          </cell>
          <cell r="E14">
            <v>0</v>
          </cell>
          <cell r="F14">
            <v>136.75</v>
          </cell>
          <cell r="G14">
            <v>1998</v>
          </cell>
          <cell r="H14">
            <v>1998</v>
          </cell>
          <cell r="I14">
            <v>10019</v>
          </cell>
          <cell r="J14">
            <v>136.75</v>
          </cell>
          <cell r="K14">
            <v>93144607900.45312</v>
          </cell>
          <cell r="L14">
            <v>36423</v>
          </cell>
        </row>
        <row r="15">
          <cell r="A15">
            <v>10020</v>
          </cell>
          <cell r="B15">
            <v>1</v>
          </cell>
          <cell r="C15">
            <v>0.3921854923849237</v>
          </cell>
          <cell r="D15">
            <v>0.9328455640181695</v>
          </cell>
          <cell r="E15">
            <v>1.634999990463257</v>
          </cell>
          <cell r="F15">
            <v>67.1500015258789</v>
          </cell>
          <cell r="G15">
            <v>1998</v>
          </cell>
          <cell r="H15">
            <v>1998</v>
          </cell>
          <cell r="I15">
            <v>10020</v>
          </cell>
          <cell r="J15">
            <v>67.1500015258789</v>
          </cell>
          <cell r="K15">
            <v>10954249666.760378</v>
          </cell>
          <cell r="L15">
            <v>36178</v>
          </cell>
        </row>
        <row r="16">
          <cell r="A16">
            <v>10023</v>
          </cell>
          <cell r="B16">
            <v>1</v>
          </cell>
          <cell r="C16">
            <v>0.26281215262739627</v>
          </cell>
          <cell r="D16">
            <v>7.53987398147583</v>
          </cell>
          <cell r="E16">
            <v>3.255000114440918</v>
          </cell>
          <cell r="F16">
            <v>537.4600219726562</v>
          </cell>
          <cell r="G16">
            <v>1998</v>
          </cell>
          <cell r="H16">
            <v>1998</v>
          </cell>
          <cell r="I16">
            <v>10023</v>
          </cell>
          <cell r="J16">
            <v>537.4600219726562</v>
          </cell>
          <cell r="K16">
            <v>5653828917620.433</v>
          </cell>
          <cell r="L16">
            <v>36417</v>
          </cell>
        </row>
        <row r="17">
          <cell r="A17">
            <v>10026</v>
          </cell>
          <cell r="B17">
            <v>1</v>
          </cell>
          <cell r="C17">
            <v>0.08649680810687069</v>
          </cell>
          <cell r="D17">
            <v>0.2834373459015807</v>
          </cell>
          <cell r="E17">
            <v>0.4560000002384186</v>
          </cell>
          <cell r="F17">
            <v>4.807000160217285</v>
          </cell>
          <cell r="G17">
            <v>1998</v>
          </cell>
          <cell r="H17">
            <v>1998</v>
          </cell>
          <cell r="I17">
            <v>10026</v>
          </cell>
          <cell r="J17">
            <v>4.807000160217285</v>
          </cell>
          <cell r="K17">
            <v>4013418.1593140685</v>
          </cell>
          <cell r="L17">
            <v>36131.99999999999</v>
          </cell>
        </row>
        <row r="18">
          <cell r="A18">
            <v>10028</v>
          </cell>
          <cell r="B18">
            <v>1</v>
          </cell>
          <cell r="C18">
            <v>0.1278599456054707</v>
          </cell>
          <cell r="D18">
            <v>0.37210877384633234</v>
          </cell>
          <cell r="E18">
            <v>1.735999941825867</v>
          </cell>
          <cell r="F18">
            <v>45.07799911499023</v>
          </cell>
          <cell r="G18">
            <v>1998</v>
          </cell>
          <cell r="H18">
            <v>1998</v>
          </cell>
          <cell r="I18">
            <v>10028</v>
          </cell>
          <cell r="J18">
            <v>45.07799911499023</v>
          </cell>
          <cell r="K18">
            <v>3335785051.997594</v>
          </cell>
          <cell r="L18">
            <v>36417</v>
          </cell>
        </row>
        <row r="19">
          <cell r="A19">
            <v>10031</v>
          </cell>
          <cell r="B19">
            <v>1</v>
          </cell>
          <cell r="C19">
            <v>0</v>
          </cell>
          <cell r="D19">
            <v>5.176328079014608</v>
          </cell>
          <cell r="E19">
            <v>0</v>
          </cell>
          <cell r="F19">
            <v>0</v>
          </cell>
          <cell r="G19">
            <v>1998</v>
          </cell>
          <cell r="H19">
            <v>1998</v>
          </cell>
          <cell r="I19">
            <v>10031</v>
          </cell>
          <cell r="J19">
            <v>0</v>
          </cell>
          <cell r="K19">
            <v>0</v>
          </cell>
          <cell r="L19" t="e">
            <v>#DIV/0!</v>
          </cell>
        </row>
        <row r="20">
          <cell r="A20">
            <v>10033</v>
          </cell>
          <cell r="B20">
            <v>1</v>
          </cell>
          <cell r="C20">
            <v>0.09570032993094535</v>
          </cell>
          <cell r="D20">
            <v>7.611607095395049</v>
          </cell>
          <cell r="E20">
            <v>1.878000020980835</v>
          </cell>
          <cell r="F20">
            <v>155.2799987792969</v>
          </cell>
          <cell r="G20">
            <v>1998</v>
          </cell>
          <cell r="H20">
            <v>1998</v>
          </cell>
          <cell r="I20">
            <v>10033</v>
          </cell>
          <cell r="J20">
            <v>155.2799987792969</v>
          </cell>
          <cell r="K20">
            <v>136367333015.89299</v>
          </cell>
          <cell r="L20">
            <v>36421.99999999999</v>
          </cell>
        </row>
        <row r="21">
          <cell r="A21">
            <v>10035</v>
          </cell>
          <cell r="B21">
            <v>1</v>
          </cell>
          <cell r="C21">
            <v>0.1143186839177211</v>
          </cell>
          <cell r="D21">
            <v>0.268134712298801</v>
          </cell>
          <cell r="E21">
            <v>0.9010000228881836</v>
          </cell>
          <cell r="F21">
            <v>16.49099922180176</v>
          </cell>
          <cell r="G21">
            <v>1998</v>
          </cell>
          <cell r="H21">
            <v>1998</v>
          </cell>
          <cell r="I21">
            <v>10035</v>
          </cell>
          <cell r="J21">
            <v>16.49099922180176</v>
          </cell>
          <cell r="K21">
            <v>162043985.1056999</v>
          </cell>
          <cell r="L21">
            <v>36132</v>
          </cell>
        </row>
        <row r="22">
          <cell r="A22">
            <v>10037</v>
          </cell>
          <cell r="B22">
            <v>1</v>
          </cell>
          <cell r="C22">
            <v>0.14969520936273548</v>
          </cell>
          <cell r="D22">
            <v>0.1916459488427292</v>
          </cell>
          <cell r="E22">
            <v>0.9599999785423279</v>
          </cell>
          <cell r="F22">
            <v>19.07999992370606</v>
          </cell>
          <cell r="G22">
            <v>1998</v>
          </cell>
          <cell r="H22">
            <v>1998</v>
          </cell>
          <cell r="I22">
            <v>10037</v>
          </cell>
          <cell r="J22">
            <v>19.07999992370606</v>
          </cell>
          <cell r="K22">
            <v>252959618.41793698</v>
          </cell>
          <cell r="L22">
            <v>36418</v>
          </cell>
        </row>
        <row r="23">
          <cell r="A23">
            <v>10044</v>
          </cell>
          <cell r="B23">
            <v>1</v>
          </cell>
          <cell r="C23">
            <v>0.21314014082085597</v>
          </cell>
          <cell r="D23">
            <v>1.967841646932576</v>
          </cell>
          <cell r="E23">
            <v>1.72599995136261</v>
          </cell>
          <cell r="F23">
            <v>137.6799926757813</v>
          </cell>
          <cell r="G23">
            <v>1998</v>
          </cell>
          <cell r="H23">
            <v>1998</v>
          </cell>
          <cell r="I23">
            <v>10044</v>
          </cell>
          <cell r="J23">
            <v>137.6799926757813</v>
          </cell>
          <cell r="K23">
            <v>95042241176.33559</v>
          </cell>
          <cell r="L23">
            <v>36417</v>
          </cell>
        </row>
        <row r="24">
          <cell r="A24">
            <v>10045</v>
          </cell>
          <cell r="B24">
            <v>1</v>
          </cell>
          <cell r="C24">
            <v>0.04975423425679615</v>
          </cell>
          <cell r="D24">
            <v>0.254920751437021</v>
          </cell>
          <cell r="E24">
            <v>0</v>
          </cell>
          <cell r="F24">
            <v>303</v>
          </cell>
          <cell r="G24">
            <v>1998</v>
          </cell>
          <cell r="H24">
            <v>1998</v>
          </cell>
          <cell r="I24">
            <v>10045</v>
          </cell>
          <cell r="J24">
            <v>303</v>
          </cell>
          <cell r="K24">
            <v>1013108367213</v>
          </cell>
          <cell r="L24">
            <v>36419</v>
          </cell>
        </row>
        <row r="25">
          <cell r="A25">
            <v>10046</v>
          </cell>
          <cell r="B25">
            <v>1</v>
          </cell>
          <cell r="C25">
            <v>0.041809837289624174</v>
          </cell>
          <cell r="D25">
            <v>0.1257722913002522</v>
          </cell>
          <cell r="E25">
            <v>1.25600004196167</v>
          </cell>
          <cell r="F25">
            <v>68.57599639892578</v>
          </cell>
          <cell r="G25">
            <v>1998</v>
          </cell>
          <cell r="H25">
            <v>1998</v>
          </cell>
          <cell r="I25">
            <v>10046</v>
          </cell>
          <cell r="J25">
            <v>68.57599639892578</v>
          </cell>
          <cell r="K25">
            <v>11744121775.157873</v>
          </cell>
          <cell r="L25">
            <v>36417</v>
          </cell>
        </row>
        <row r="26">
          <cell r="A26">
            <v>10047</v>
          </cell>
          <cell r="B26">
            <v>1</v>
          </cell>
          <cell r="C26">
            <v>0.1920772250282438</v>
          </cell>
          <cell r="D26">
            <v>2.8041355743800125</v>
          </cell>
          <cell r="E26">
            <v>0</v>
          </cell>
          <cell r="F26">
            <v>350</v>
          </cell>
          <cell r="G26">
            <v>1998</v>
          </cell>
          <cell r="H26">
            <v>1998</v>
          </cell>
          <cell r="I26">
            <v>10047</v>
          </cell>
          <cell r="J26">
            <v>350</v>
          </cell>
          <cell r="K26">
            <v>1561464625000</v>
          </cell>
          <cell r="L26">
            <v>36419</v>
          </cell>
        </row>
        <row r="27">
          <cell r="A27">
            <v>10049</v>
          </cell>
          <cell r="B27">
            <v>1</v>
          </cell>
          <cell r="C27">
            <v>0</v>
          </cell>
          <cell r="D27">
            <v>4.9480890188315145</v>
          </cell>
          <cell r="E27">
            <v>0</v>
          </cell>
          <cell r="F27">
            <v>770</v>
          </cell>
          <cell r="G27">
            <v>1998</v>
          </cell>
          <cell r="H27">
            <v>1998</v>
          </cell>
          <cell r="I27">
            <v>10049</v>
          </cell>
          <cell r="J27">
            <v>770</v>
          </cell>
          <cell r="K27">
            <v>16626018794000</v>
          </cell>
          <cell r="L27">
            <v>36418</v>
          </cell>
        </row>
        <row r="28">
          <cell r="A28">
            <v>10053</v>
          </cell>
          <cell r="B28">
            <v>1</v>
          </cell>
          <cell r="C28">
            <v>0</v>
          </cell>
          <cell r="D28">
            <v>3.386213249702976</v>
          </cell>
          <cell r="E28">
            <v>0</v>
          </cell>
          <cell r="F28">
            <v>0</v>
          </cell>
          <cell r="G28">
            <v>1998</v>
          </cell>
          <cell r="H28">
            <v>1998</v>
          </cell>
          <cell r="I28">
            <v>10053</v>
          </cell>
          <cell r="J28">
            <v>0</v>
          </cell>
          <cell r="K28">
            <v>0</v>
          </cell>
          <cell r="L28" t="e">
            <v>#DIV/0!</v>
          </cell>
        </row>
        <row r="29">
          <cell r="A29">
            <v>10056</v>
          </cell>
          <cell r="B29">
            <v>1</v>
          </cell>
          <cell r="C29">
            <v>0.05946710099274179</v>
          </cell>
          <cell r="D29">
            <v>0.29008291819549886</v>
          </cell>
          <cell r="E29">
            <v>0.4399999976158142</v>
          </cell>
          <cell r="F29">
            <v>3.759000062942505</v>
          </cell>
          <cell r="G29">
            <v>1998</v>
          </cell>
          <cell r="H29">
            <v>1998</v>
          </cell>
          <cell r="I29">
            <v>10056</v>
          </cell>
          <cell r="J29">
            <v>3.759000062942505</v>
          </cell>
          <cell r="K29">
            <v>1920637.5736408762</v>
          </cell>
          <cell r="L29">
            <v>36160</v>
          </cell>
        </row>
        <row r="30">
          <cell r="A30">
            <v>10064</v>
          </cell>
          <cell r="B30">
            <v>1</v>
          </cell>
          <cell r="C30">
            <v>0.04807011729028265</v>
          </cell>
          <cell r="D30">
            <v>0.030076481774090533</v>
          </cell>
          <cell r="E30">
            <v>0.4350000023841858</v>
          </cell>
          <cell r="F30">
            <v>1.759999990463257</v>
          </cell>
          <cell r="G30">
            <v>1998</v>
          </cell>
          <cell r="H30">
            <v>1998</v>
          </cell>
          <cell r="I30">
            <v>10064</v>
          </cell>
          <cell r="J30">
            <v>1.759999990463257</v>
          </cell>
          <cell r="K30">
            <v>197190.73471450448</v>
          </cell>
          <cell r="L30">
            <v>36169.99999999999</v>
          </cell>
        </row>
        <row r="31">
          <cell r="A31">
            <v>10068</v>
          </cell>
          <cell r="B31">
            <v>1</v>
          </cell>
          <cell r="C31">
            <v>0.13902763987648978</v>
          </cell>
          <cell r="D31">
            <v>1.693579239469685</v>
          </cell>
          <cell r="E31">
            <v>1.944000005722046</v>
          </cell>
          <cell r="F31">
            <v>92.2249984741211</v>
          </cell>
          <cell r="G31">
            <v>1998</v>
          </cell>
          <cell r="H31">
            <v>1998</v>
          </cell>
          <cell r="I31">
            <v>10068</v>
          </cell>
          <cell r="J31">
            <v>92.2249984741211</v>
          </cell>
          <cell r="K31">
            <v>28566830748.99896</v>
          </cell>
          <cell r="L31">
            <v>36418</v>
          </cell>
        </row>
        <row r="32">
          <cell r="A32">
            <v>10072</v>
          </cell>
          <cell r="B32">
            <v>1</v>
          </cell>
          <cell r="C32">
            <v>0.949999988079071</v>
          </cell>
          <cell r="D32">
            <v>2.7736074499512404</v>
          </cell>
          <cell r="E32">
            <v>1.062999963760376</v>
          </cell>
          <cell r="F32">
            <v>8.65000057220459</v>
          </cell>
          <cell r="G32">
            <v>1998</v>
          </cell>
          <cell r="H32">
            <v>1998</v>
          </cell>
          <cell r="I32">
            <v>10072</v>
          </cell>
          <cell r="J32">
            <v>8.65000057220459</v>
          </cell>
          <cell r="K32">
            <v>23534670.07938753</v>
          </cell>
          <cell r="L32">
            <v>36363</v>
          </cell>
        </row>
        <row r="33">
          <cell r="A33">
            <v>10076</v>
          </cell>
          <cell r="B33">
            <v>1</v>
          </cell>
          <cell r="C33">
            <v>0</v>
          </cell>
          <cell r="D33">
            <v>0.9914718320924942</v>
          </cell>
          <cell r="E33">
            <v>0</v>
          </cell>
          <cell r="F33">
            <v>339</v>
          </cell>
          <cell r="G33">
            <v>1998</v>
          </cell>
          <cell r="H33">
            <v>1998</v>
          </cell>
          <cell r="I33">
            <v>10076</v>
          </cell>
          <cell r="J33">
            <v>339</v>
          </cell>
          <cell r="K33">
            <v>1418741461323</v>
          </cell>
          <cell r="L33">
            <v>36417</v>
          </cell>
        </row>
        <row r="34">
          <cell r="A34">
            <v>10077</v>
          </cell>
          <cell r="B34">
            <v>1</v>
          </cell>
          <cell r="C34">
            <v>0.07372955305961101</v>
          </cell>
          <cell r="D34">
            <v>0.24557188425008972</v>
          </cell>
          <cell r="E34">
            <v>1.315999984741211</v>
          </cell>
          <cell r="F34">
            <v>36.63999938964844</v>
          </cell>
          <cell r="G34">
            <v>1998</v>
          </cell>
          <cell r="H34">
            <v>1998</v>
          </cell>
          <cell r="I34">
            <v>10077</v>
          </cell>
          <cell r="J34">
            <v>36.63999938964844</v>
          </cell>
          <cell r="K34">
            <v>1791309129.9644043</v>
          </cell>
          <cell r="L34">
            <v>36417</v>
          </cell>
        </row>
        <row r="35">
          <cell r="A35">
            <v>10078</v>
          </cell>
          <cell r="B35">
            <v>1</v>
          </cell>
          <cell r="C35">
            <v>1.0704006391028835</v>
          </cell>
          <cell r="D35">
            <v>3.701564606738417</v>
          </cell>
          <cell r="E35">
            <v>2.22599983215332</v>
          </cell>
          <cell r="F35">
            <v>113.4550018310547</v>
          </cell>
          <cell r="G35">
            <v>1998</v>
          </cell>
          <cell r="H35">
            <v>1998</v>
          </cell>
          <cell r="I35">
            <v>10078</v>
          </cell>
          <cell r="J35">
            <v>113.4550018310547</v>
          </cell>
          <cell r="K35">
            <v>53190580676.90735</v>
          </cell>
          <cell r="L35">
            <v>36422</v>
          </cell>
        </row>
        <row r="36">
          <cell r="A36">
            <v>10079</v>
          </cell>
          <cell r="B36">
            <v>1</v>
          </cell>
          <cell r="C36">
            <v>0</v>
          </cell>
          <cell r="D36">
            <v>0.28611373880252955</v>
          </cell>
          <cell r="E36">
            <v>3.105999946594238</v>
          </cell>
          <cell r="F36">
            <v>50.79899978637695</v>
          </cell>
          <cell r="G36">
            <v>1998</v>
          </cell>
          <cell r="H36">
            <v>1998</v>
          </cell>
          <cell r="I36">
            <v>10079</v>
          </cell>
          <cell r="J36">
            <v>50.79899978637695</v>
          </cell>
          <cell r="K36">
            <v>4756293790.337764</v>
          </cell>
          <cell r="L36">
            <v>36283</v>
          </cell>
        </row>
        <row r="37">
          <cell r="A37">
            <v>10405</v>
          </cell>
          <cell r="B37">
            <v>1</v>
          </cell>
          <cell r="C37">
            <v>0</v>
          </cell>
          <cell r="D37">
            <v>9.339394355146853</v>
          </cell>
          <cell r="E37">
            <v>0</v>
          </cell>
          <cell r="F37">
            <v>0</v>
          </cell>
          <cell r="G37">
            <v>1998</v>
          </cell>
          <cell r="H37">
            <v>1998</v>
          </cell>
          <cell r="I37">
            <v>10405</v>
          </cell>
          <cell r="J37">
            <v>0</v>
          </cell>
          <cell r="K37">
            <v>0</v>
          </cell>
          <cell r="L37" t="e">
            <v>#DIV/0!</v>
          </cell>
        </row>
        <row r="38">
          <cell r="A38">
            <v>10410</v>
          </cell>
          <cell r="B38">
            <v>1</v>
          </cell>
          <cell r="C38">
            <v>0.4023279518341926</v>
          </cell>
          <cell r="D38">
            <v>1.8951148578744024</v>
          </cell>
          <cell r="E38">
            <v>1.389999985694885</v>
          </cell>
          <cell r="F38">
            <v>9.753000259399414</v>
          </cell>
          <cell r="G38">
            <v>1998</v>
          </cell>
          <cell r="H38">
            <v>1998</v>
          </cell>
          <cell r="I38">
            <v>10410</v>
          </cell>
          <cell r="J38">
            <v>9.753000259399414</v>
          </cell>
          <cell r="K38">
            <v>33774402.294368945</v>
          </cell>
          <cell r="L38">
            <v>36406</v>
          </cell>
        </row>
        <row r="39">
          <cell r="A39">
            <v>10431</v>
          </cell>
          <cell r="B39">
            <v>1</v>
          </cell>
          <cell r="C39">
            <v>0</v>
          </cell>
          <cell r="D39">
            <v>3.624393723108997</v>
          </cell>
          <cell r="E39">
            <v>0</v>
          </cell>
          <cell r="F39">
            <v>0</v>
          </cell>
          <cell r="G39">
            <v>1998</v>
          </cell>
          <cell r="H39">
            <v>1998</v>
          </cell>
          <cell r="I39">
            <v>10431</v>
          </cell>
          <cell r="J39">
            <v>0</v>
          </cell>
          <cell r="K39">
            <v>0</v>
          </cell>
          <cell r="L39" t="e">
            <v>#DIV/0!</v>
          </cell>
        </row>
        <row r="40">
          <cell r="A40">
            <v>10433</v>
          </cell>
          <cell r="B40">
            <v>1</v>
          </cell>
          <cell r="C40">
            <v>1.4147467514423475</v>
          </cell>
          <cell r="D40">
            <v>4.770688467583216</v>
          </cell>
          <cell r="E40">
            <v>2.109999895095825</v>
          </cell>
          <cell r="F40">
            <v>17.47999954223633</v>
          </cell>
          <cell r="G40">
            <v>1998</v>
          </cell>
          <cell r="H40">
            <v>1998</v>
          </cell>
          <cell r="I40">
            <v>10433</v>
          </cell>
          <cell r="J40">
            <v>17.47999954223633</v>
          </cell>
          <cell r="K40">
            <v>194530651.28760296</v>
          </cell>
          <cell r="L40">
            <v>36422</v>
          </cell>
        </row>
        <row r="41">
          <cell r="A41">
            <v>10442</v>
          </cell>
          <cell r="B41">
            <v>1</v>
          </cell>
          <cell r="C41">
            <v>0.16429201345336591</v>
          </cell>
          <cell r="D41">
            <v>0.22695604420613102</v>
          </cell>
          <cell r="E41">
            <v>1.412999987602234</v>
          </cell>
          <cell r="F41">
            <v>2.961999893188477</v>
          </cell>
          <cell r="G41">
            <v>1998</v>
          </cell>
          <cell r="H41">
            <v>1998</v>
          </cell>
          <cell r="I41">
            <v>10442</v>
          </cell>
          <cell r="J41">
            <v>2.961999893188477</v>
          </cell>
          <cell r="K41">
            <v>939661.7025930258</v>
          </cell>
          <cell r="L41">
            <v>36159</v>
          </cell>
        </row>
        <row r="42">
          <cell r="A42">
            <v>10449</v>
          </cell>
          <cell r="B42">
            <v>1</v>
          </cell>
          <cell r="C42">
            <v>0</v>
          </cell>
          <cell r="D42">
            <v>2.5115085924835236</v>
          </cell>
          <cell r="E42">
            <v>0</v>
          </cell>
          <cell r="F42">
            <v>0</v>
          </cell>
          <cell r="G42">
            <v>1998</v>
          </cell>
          <cell r="H42">
            <v>1998</v>
          </cell>
          <cell r="I42">
            <v>10449</v>
          </cell>
          <cell r="J42">
            <v>0</v>
          </cell>
          <cell r="K42">
            <v>0</v>
          </cell>
          <cell r="L42" t="e">
            <v>#DIV/0!</v>
          </cell>
        </row>
        <row r="43">
          <cell r="A43">
            <v>10453</v>
          </cell>
          <cell r="B43">
            <v>1</v>
          </cell>
          <cell r="C43">
            <v>0</v>
          </cell>
          <cell r="D43">
            <v>2.156145619529567</v>
          </cell>
          <cell r="E43">
            <v>0</v>
          </cell>
          <cell r="F43">
            <v>0</v>
          </cell>
          <cell r="G43">
            <v>1998</v>
          </cell>
          <cell r="H43">
            <v>1998</v>
          </cell>
          <cell r="I43">
            <v>10453</v>
          </cell>
          <cell r="J43">
            <v>0</v>
          </cell>
          <cell r="K43">
            <v>0</v>
          </cell>
          <cell r="L43" t="e">
            <v>#DIV/0!</v>
          </cell>
        </row>
        <row r="44">
          <cell r="A44">
            <v>10459</v>
          </cell>
          <cell r="B44">
            <v>1</v>
          </cell>
          <cell r="C44">
            <v>0</v>
          </cell>
          <cell r="D44">
            <v>6.76542724191326</v>
          </cell>
          <cell r="E44">
            <v>0</v>
          </cell>
          <cell r="F44">
            <v>0</v>
          </cell>
          <cell r="G44">
            <v>1998</v>
          </cell>
          <cell r="H44">
            <v>1998</v>
          </cell>
          <cell r="I44">
            <v>10459</v>
          </cell>
          <cell r="J44">
            <v>0</v>
          </cell>
          <cell r="K44">
            <v>0</v>
          </cell>
          <cell r="L44" t="e">
            <v>#DIV/0!</v>
          </cell>
        </row>
        <row r="45">
          <cell r="A45">
            <v>10472</v>
          </cell>
          <cell r="B45">
            <v>1</v>
          </cell>
          <cell r="C45">
            <v>1.582090637455248</v>
          </cell>
          <cell r="D45">
            <v>2.765628305526629</v>
          </cell>
          <cell r="E45">
            <v>1.940000057220459</v>
          </cell>
          <cell r="F45">
            <v>8.65000057220459</v>
          </cell>
          <cell r="G45">
            <v>1998</v>
          </cell>
          <cell r="H45">
            <v>1998</v>
          </cell>
          <cell r="I45">
            <v>10472</v>
          </cell>
          <cell r="J45">
            <v>8.65000057220459</v>
          </cell>
          <cell r="K45">
            <v>23534670.07938753</v>
          </cell>
          <cell r="L45">
            <v>36363</v>
          </cell>
        </row>
        <row r="46">
          <cell r="A46">
            <v>10476</v>
          </cell>
          <cell r="B46">
            <v>1</v>
          </cell>
          <cell r="C46">
            <v>0</v>
          </cell>
          <cell r="D46">
            <v>0.2951715495080164</v>
          </cell>
          <cell r="E46">
            <v>0</v>
          </cell>
          <cell r="F46">
            <v>0</v>
          </cell>
          <cell r="G46">
            <v>1998</v>
          </cell>
          <cell r="H46">
            <v>1998</v>
          </cell>
          <cell r="I46">
            <v>10476</v>
          </cell>
          <cell r="J46">
            <v>0</v>
          </cell>
          <cell r="K46">
            <v>0</v>
          </cell>
          <cell r="L46" t="e">
            <v>#DIV/0!</v>
          </cell>
        </row>
        <row r="47">
          <cell r="A47">
            <v>10478</v>
          </cell>
          <cell r="B47">
            <v>1</v>
          </cell>
          <cell r="C47">
            <v>1.2905677868895336</v>
          </cell>
          <cell r="D47">
            <v>1.5975621319796942</v>
          </cell>
          <cell r="E47">
            <v>1.764000058174133</v>
          </cell>
          <cell r="F47">
            <v>3.980000019073486</v>
          </cell>
          <cell r="G47">
            <v>1998</v>
          </cell>
          <cell r="H47">
            <v>1998</v>
          </cell>
          <cell r="I47">
            <v>10478</v>
          </cell>
          <cell r="J47">
            <v>3.980000019073486</v>
          </cell>
          <cell r="K47">
            <v>2295271.7753431206</v>
          </cell>
          <cell r="L47">
            <v>36407</v>
          </cell>
        </row>
        <row r="48">
          <cell r="A48">
            <v>10479</v>
          </cell>
          <cell r="B48">
            <v>1</v>
          </cell>
          <cell r="C48">
            <v>0</v>
          </cell>
          <cell r="D48">
            <v>0.0036818221134936185</v>
          </cell>
          <cell r="E48">
            <v>0</v>
          </cell>
          <cell r="F48">
            <v>0</v>
          </cell>
          <cell r="G48">
            <v>1998</v>
          </cell>
          <cell r="H48">
            <v>1998</v>
          </cell>
          <cell r="I48">
            <v>10479</v>
          </cell>
          <cell r="J48">
            <v>0</v>
          </cell>
          <cell r="K48">
            <v>0</v>
          </cell>
          <cell r="L48" t="e">
            <v>#DIV/0!</v>
          </cell>
        </row>
        <row r="49">
          <cell r="A49">
            <v>1002028</v>
          </cell>
          <cell r="B49">
            <v>1</v>
          </cell>
          <cell r="C49">
            <v>0.12246887776235195</v>
          </cell>
          <cell r="D49">
            <v>0.5003798160622404</v>
          </cell>
          <cell r="E49">
            <v>2.125999927520752</v>
          </cell>
          <cell r="F49">
            <v>169.8500061035156</v>
          </cell>
          <cell r="G49">
            <v>1998</v>
          </cell>
          <cell r="H49">
            <v>1998</v>
          </cell>
          <cell r="I49">
            <v>1002028</v>
          </cell>
          <cell r="J49">
            <v>169.8500061035156</v>
          </cell>
          <cell r="K49">
            <v>178399454851.1357</v>
          </cell>
          <cell r="L49">
            <v>36408</v>
          </cell>
        </row>
        <row r="50">
          <cell r="A50">
            <v>1002032</v>
          </cell>
          <cell r="B50">
            <v>1</v>
          </cell>
          <cell r="C50">
            <v>0.20465018173930083</v>
          </cell>
          <cell r="D50">
            <v>1.287917181902325</v>
          </cell>
          <cell r="E50">
            <v>0.9480000138282776</v>
          </cell>
          <cell r="F50">
            <v>42.19900131225586</v>
          </cell>
          <cell r="G50">
            <v>1998</v>
          </cell>
          <cell r="H50">
            <v>1998</v>
          </cell>
          <cell r="I50">
            <v>1002032</v>
          </cell>
          <cell r="J50">
            <v>42.19900131225586</v>
          </cell>
          <cell r="K50">
            <v>2715179341.0781713</v>
          </cell>
          <cell r="L50">
            <v>36131.99999999999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 t="e">
            <v>#DIV/0!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 t="e">
            <v>#DIV/0!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 t="e">
            <v>#DIV/0!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 t="e">
            <v>#DIV/0!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 t="e">
            <v>#DIV/0!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 t="e">
            <v>#DIV/0!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 t="e">
            <v>#DIV/0!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 t="e">
            <v>#DIV/0!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 t="e">
            <v>#DIV/0!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 t="e">
            <v>#DIV/0!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 t="e">
            <v>#DIV/0!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 t="e">
            <v>#DIV/0!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 t="e">
            <v>#DIV/0!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#DIV/0!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 t="e">
            <v>#DIV/0!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 t="e">
            <v>#DIV/0!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 t="e">
            <v>#DIV/0!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 t="e">
            <v>#DIV/0!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#DIV/0!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 t="e">
            <v>#DIV/0!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 t="e">
            <v>#DIV/0!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 t="e">
            <v>#DIV/0!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 t="e">
            <v>#DIV/0!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 t="e">
            <v>#DIV/0!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 t="e">
            <v>#DIV/0!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 t="e">
            <v>#DIV/0!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#DIV/0!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#DIV/0!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 t="e">
            <v>#DIV/0!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 t="e">
            <v>#DIV/0!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 t="e">
            <v>#DIV/0!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 t="e">
            <v>#DIV/0!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 t="e">
            <v>#DIV/0!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#DIV/0!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 t="e">
            <v>#DIV/0!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 t="e">
            <v>#DIV/0!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 t="e">
            <v>#DIV/0!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 t="e">
            <v>#DIV/0!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 t="e">
            <v>#DIV/0!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 t="e">
            <v>#DIV/0!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 t="e">
            <v>#DIV/0!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 t="e">
            <v>#DIV/0!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 t="e">
            <v>#DIV/0!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 t="e">
            <v>#DIV/0!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 t="e">
            <v>#DIV/0!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 t="e">
            <v>#DIV/0!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 t="e">
            <v>#DIV/0!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 t="e">
            <v>#DIV/0!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 t="e">
            <v>#DIV/0!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 t="e">
            <v>#DIV/0!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ca\home.htm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ull61"/>
  <dimension ref="A1:M25"/>
  <sheetViews>
    <sheetView tabSelected="1" workbookViewId="0" topLeftCell="A1">
      <selection activeCell="K4" sqref="K4"/>
    </sheetView>
  </sheetViews>
  <sheetFormatPr defaultColWidth="9.140625" defaultRowHeight="12.75"/>
  <cols>
    <col min="1" max="1" width="9.140625" style="160" customWidth="1"/>
    <col min="2" max="16384" width="9.140625" style="49" customWidth="1"/>
  </cols>
  <sheetData>
    <row r="1" spans="1:2" ht="18">
      <c r="A1" s="156" t="s">
        <v>235</v>
      </c>
      <c r="B1" s="157" t="s">
        <v>27</v>
      </c>
    </row>
    <row r="3" spans="1:11" ht="15">
      <c r="A3" s="158" t="s">
        <v>236</v>
      </c>
      <c r="B3" s="159" t="s">
        <v>257</v>
      </c>
      <c r="C3" s="159"/>
      <c r="D3" s="159"/>
      <c r="E3" s="159"/>
      <c r="F3" s="159"/>
      <c r="G3" s="159"/>
      <c r="H3" s="159"/>
      <c r="I3" s="159"/>
      <c r="J3" s="159"/>
      <c r="K3" s="159"/>
    </row>
    <row r="4" spans="1:11" ht="15">
      <c r="A4" s="158" t="s">
        <v>239</v>
      </c>
      <c r="B4" s="159" t="s">
        <v>320</v>
      </c>
      <c r="C4" s="159"/>
      <c r="D4" s="159"/>
      <c r="E4" s="159"/>
      <c r="F4" s="159"/>
      <c r="G4" s="159"/>
      <c r="H4" s="159"/>
      <c r="I4" s="159"/>
      <c r="J4" s="159"/>
      <c r="K4" s="159"/>
    </row>
    <row r="5" spans="1:11" ht="15">
      <c r="A5" s="158" t="s">
        <v>238</v>
      </c>
      <c r="B5" s="159" t="s">
        <v>321</v>
      </c>
      <c r="C5" s="159"/>
      <c r="D5" s="159"/>
      <c r="E5" s="159"/>
      <c r="F5" s="159"/>
      <c r="G5" s="159"/>
      <c r="H5" s="159"/>
      <c r="I5" s="159"/>
      <c r="J5" s="159"/>
      <c r="K5" s="159"/>
    </row>
    <row r="6" spans="1:11" ht="15">
      <c r="A6" s="158" t="s">
        <v>237</v>
      </c>
      <c r="B6" s="159" t="s">
        <v>322</v>
      </c>
      <c r="C6" s="159"/>
      <c r="D6" s="159"/>
      <c r="E6" s="159"/>
      <c r="F6" s="159"/>
      <c r="G6" s="159"/>
      <c r="H6" s="159"/>
      <c r="I6" s="159"/>
      <c r="J6" s="159"/>
      <c r="K6" s="159"/>
    </row>
    <row r="7" spans="1:11" ht="15">
      <c r="A7" s="158" t="s">
        <v>240</v>
      </c>
      <c r="B7" s="159" t="s">
        <v>323</v>
      </c>
      <c r="C7" s="159"/>
      <c r="D7" s="159"/>
      <c r="E7" s="159"/>
      <c r="F7" s="159"/>
      <c r="G7" s="159"/>
      <c r="H7" s="159"/>
      <c r="I7" s="159"/>
      <c r="J7" s="159"/>
      <c r="K7" s="159"/>
    </row>
    <row r="8" spans="1:11" ht="15">
      <c r="A8" s="158" t="s">
        <v>241</v>
      </c>
      <c r="B8" s="159" t="s">
        <v>378</v>
      </c>
      <c r="C8" s="159"/>
      <c r="D8" s="159"/>
      <c r="E8" s="159"/>
      <c r="F8" s="159"/>
      <c r="G8" s="159"/>
      <c r="H8" s="159"/>
      <c r="I8" s="159"/>
      <c r="J8" s="159"/>
      <c r="K8" s="159"/>
    </row>
    <row r="9" spans="1:11" ht="15">
      <c r="A9" s="158" t="s">
        <v>242</v>
      </c>
      <c r="B9" s="159" t="s">
        <v>272</v>
      </c>
      <c r="C9" s="159"/>
      <c r="D9" s="159"/>
      <c r="E9" s="159"/>
      <c r="F9" s="159"/>
      <c r="G9" s="159"/>
      <c r="H9" s="159"/>
      <c r="I9" s="159"/>
      <c r="J9" s="159"/>
      <c r="K9" s="159"/>
    </row>
    <row r="10" spans="1:4" ht="15">
      <c r="A10" s="158" t="s">
        <v>243</v>
      </c>
      <c r="B10" s="159" t="s">
        <v>324</v>
      </c>
      <c r="C10" s="159"/>
      <c r="D10" s="159"/>
    </row>
    <row r="11" spans="1:2" ht="15">
      <c r="A11" s="158" t="s">
        <v>244</v>
      </c>
      <c r="B11" s="159" t="s">
        <v>325</v>
      </c>
    </row>
    <row r="12" spans="1:2" ht="15">
      <c r="A12" s="158"/>
      <c r="B12" s="159" t="s">
        <v>326</v>
      </c>
    </row>
    <row r="13" spans="1:2" ht="15">
      <c r="A13" s="158" t="s">
        <v>246</v>
      </c>
      <c r="B13" s="159" t="s">
        <v>327</v>
      </c>
    </row>
    <row r="14" spans="2:5" ht="15">
      <c r="B14" s="159" t="s">
        <v>245</v>
      </c>
      <c r="C14" s="159" t="s">
        <v>42</v>
      </c>
      <c r="D14" s="159"/>
      <c r="E14" s="161"/>
    </row>
    <row r="15" spans="2:5" ht="15">
      <c r="B15" s="159" t="s">
        <v>248</v>
      </c>
      <c r="C15" s="159" t="s">
        <v>34</v>
      </c>
      <c r="D15" s="159"/>
      <c r="E15" s="161"/>
    </row>
    <row r="16" spans="2:5" ht="15">
      <c r="B16" s="159" t="s">
        <v>247</v>
      </c>
      <c r="C16" s="159" t="s">
        <v>130</v>
      </c>
      <c r="D16" s="159"/>
      <c r="E16" s="161"/>
    </row>
    <row r="17" spans="1:2" ht="15">
      <c r="A17" s="158" t="s">
        <v>249</v>
      </c>
      <c r="B17" s="159" t="s">
        <v>291</v>
      </c>
    </row>
    <row r="18" spans="2:13" ht="15">
      <c r="B18" s="159" t="s">
        <v>250</v>
      </c>
      <c r="C18" s="159" t="s">
        <v>379</v>
      </c>
      <c r="D18" s="159"/>
      <c r="E18" s="159"/>
      <c r="F18" s="161"/>
      <c r="G18" s="161"/>
      <c r="H18" s="161"/>
      <c r="I18" s="161"/>
      <c r="J18" s="161"/>
      <c r="K18" s="161"/>
      <c r="L18" s="161"/>
      <c r="M18" s="161"/>
    </row>
    <row r="19" spans="1:2" ht="15">
      <c r="A19" s="158" t="s">
        <v>251</v>
      </c>
      <c r="B19" s="159" t="s">
        <v>328</v>
      </c>
    </row>
    <row r="20" spans="2:11" ht="15">
      <c r="B20" s="159" t="s">
        <v>252</v>
      </c>
      <c r="C20" s="159" t="s">
        <v>131</v>
      </c>
      <c r="D20" s="159"/>
      <c r="E20" s="159"/>
      <c r="F20" s="159"/>
      <c r="G20" s="159"/>
      <c r="H20" s="159"/>
      <c r="I20" s="159"/>
      <c r="J20" s="159"/>
      <c r="K20" s="159"/>
    </row>
    <row r="21" spans="2:11" ht="15">
      <c r="B21" s="159" t="s">
        <v>253</v>
      </c>
      <c r="C21" s="159" t="s">
        <v>292</v>
      </c>
      <c r="D21" s="159"/>
      <c r="E21" s="159"/>
      <c r="F21" s="159"/>
      <c r="G21" s="159"/>
      <c r="H21" s="159"/>
      <c r="I21" s="159"/>
      <c r="J21" s="159"/>
      <c r="K21" s="159"/>
    </row>
    <row r="22" spans="2:11" ht="15">
      <c r="B22" s="159" t="s">
        <v>254</v>
      </c>
      <c r="C22" s="159" t="s">
        <v>132</v>
      </c>
      <c r="D22" s="159"/>
      <c r="E22" s="159"/>
      <c r="F22" s="159"/>
      <c r="G22" s="159"/>
      <c r="H22" s="159"/>
      <c r="I22" s="159"/>
      <c r="J22" s="159"/>
      <c r="K22" s="159"/>
    </row>
    <row r="23" spans="2:11" ht="15">
      <c r="B23" s="159" t="s">
        <v>255</v>
      </c>
      <c r="C23" s="159" t="s">
        <v>133</v>
      </c>
      <c r="D23" s="159"/>
      <c r="E23" s="159"/>
      <c r="F23" s="159"/>
      <c r="G23" s="159"/>
      <c r="H23" s="159"/>
      <c r="I23" s="159"/>
      <c r="J23" s="159"/>
      <c r="K23" s="159"/>
    </row>
    <row r="24" spans="2:11" ht="14.25">
      <c r="B24" s="162"/>
      <c r="C24" s="162"/>
      <c r="D24" s="162"/>
      <c r="E24" s="162"/>
      <c r="F24" s="162"/>
      <c r="G24" s="162"/>
      <c r="H24" s="162"/>
      <c r="I24" s="162"/>
      <c r="J24" s="162"/>
      <c r="K24" s="162"/>
    </row>
    <row r="25" spans="2:11" ht="14.25">
      <c r="B25" s="162"/>
      <c r="C25" s="162"/>
      <c r="D25" s="162"/>
      <c r="E25" s="162"/>
      <c r="F25" s="162"/>
      <c r="G25" s="162"/>
      <c r="H25" s="162"/>
      <c r="I25" s="162"/>
      <c r="J25" s="162"/>
      <c r="K25" s="162"/>
    </row>
  </sheetData>
  <printOptions/>
  <pageMargins left="0.1968503937007874" right="0.1968503937007874" top="0.5511811023622047" bottom="0.9448818897637796" header="0" footer="0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ull81"/>
  <dimension ref="A1:N28"/>
  <sheetViews>
    <sheetView workbookViewId="0" topLeftCell="A1">
      <selection activeCell="K4" sqref="K4"/>
    </sheetView>
  </sheetViews>
  <sheetFormatPr defaultColWidth="9.140625" defaultRowHeight="12.75"/>
  <cols>
    <col min="1" max="1" width="25.7109375" style="49" customWidth="1"/>
    <col min="2" max="14" width="9.7109375" style="49" customWidth="1"/>
    <col min="15" max="16384" width="9.140625" style="49" customWidth="1"/>
  </cols>
  <sheetData>
    <row r="1" spans="1:8" ht="15">
      <c r="A1" s="159" t="s">
        <v>354</v>
      </c>
      <c r="B1" s="159"/>
      <c r="C1" s="159"/>
      <c r="D1" s="159"/>
      <c r="E1" s="159"/>
      <c r="F1" s="159"/>
      <c r="G1" s="159"/>
      <c r="H1" s="159"/>
    </row>
    <row r="2" spans="1:8" ht="15">
      <c r="A2" s="159"/>
      <c r="B2" s="159"/>
      <c r="C2" s="159"/>
      <c r="D2" s="159"/>
      <c r="E2" s="159"/>
      <c r="F2" s="159"/>
      <c r="G2" s="159"/>
      <c r="H2" s="159"/>
    </row>
    <row r="3" ht="12.75">
      <c r="N3" s="233" t="s">
        <v>265</v>
      </c>
    </row>
    <row r="4" spans="1:14" ht="36">
      <c r="A4" s="167" t="s">
        <v>147</v>
      </c>
      <c r="B4" s="167">
        <v>2001</v>
      </c>
      <c r="C4" s="167">
        <v>2002</v>
      </c>
      <c r="D4" s="167">
        <v>2003</v>
      </c>
      <c r="E4" s="167">
        <v>2004</v>
      </c>
      <c r="F4" s="167">
        <v>2005</v>
      </c>
      <c r="G4" s="167">
        <v>2006</v>
      </c>
      <c r="H4" s="167">
        <v>2007</v>
      </c>
      <c r="I4" s="167">
        <v>2008</v>
      </c>
      <c r="J4" s="167">
        <v>2009</v>
      </c>
      <c r="K4" s="167">
        <v>2010</v>
      </c>
      <c r="L4" s="167">
        <v>2011</v>
      </c>
      <c r="M4" s="167">
        <v>2012</v>
      </c>
      <c r="N4" s="167" t="s">
        <v>353</v>
      </c>
    </row>
    <row r="5" spans="1:14" ht="12.75">
      <c r="A5" s="109" t="s">
        <v>148</v>
      </c>
      <c r="B5" s="193">
        <v>6401285</v>
      </c>
      <c r="C5" s="193">
        <v>5025918</v>
      </c>
      <c r="D5" s="193">
        <v>5420531</v>
      </c>
      <c r="E5" s="193">
        <v>5936551</v>
      </c>
      <c r="F5" s="193">
        <v>7246365</v>
      </c>
      <c r="G5" s="193">
        <v>9081558</v>
      </c>
      <c r="H5" s="193">
        <v>8857810</v>
      </c>
      <c r="I5" s="193">
        <v>6073199</v>
      </c>
      <c r="J5" s="193">
        <v>2623541</v>
      </c>
      <c r="K5" s="193">
        <v>1496375</v>
      </c>
      <c r="L5" s="193">
        <v>1580000</v>
      </c>
      <c r="M5" s="193">
        <v>1093570</v>
      </c>
      <c r="N5" s="194">
        <f>(M5-L5)/L5</f>
        <v>-0.30786708860759493</v>
      </c>
    </row>
    <row r="6" spans="1:14" ht="13.5">
      <c r="A6" s="109" t="s">
        <v>290</v>
      </c>
      <c r="B6" s="193">
        <v>448223</v>
      </c>
      <c r="C6" s="193">
        <v>795558</v>
      </c>
      <c r="D6" s="193">
        <v>894752</v>
      </c>
      <c r="E6" s="193">
        <v>1127970</v>
      </c>
      <c r="F6" s="193">
        <v>1512838</v>
      </c>
      <c r="G6" s="193">
        <v>1879586</v>
      </c>
      <c r="H6" s="193">
        <v>1799575</v>
      </c>
      <c r="I6" s="193">
        <v>1335586</v>
      </c>
      <c r="J6" s="193">
        <f>J7+J8</f>
        <v>2090696</v>
      </c>
      <c r="K6" s="193">
        <f>K7+K8</f>
        <v>2030645</v>
      </c>
      <c r="L6" s="193">
        <v>1612000</v>
      </c>
      <c r="M6" s="193">
        <v>1446750</v>
      </c>
      <c r="N6" s="194">
        <f>(M6-L6)/L6</f>
        <v>-0.10251240694789082</v>
      </c>
    </row>
    <row r="7" spans="1:14" ht="12.75">
      <c r="A7" s="257" t="s">
        <v>128</v>
      </c>
      <c r="B7" s="257"/>
      <c r="C7" s="257"/>
      <c r="D7" s="257"/>
      <c r="E7" s="257"/>
      <c r="F7" s="257"/>
      <c r="G7" s="259"/>
      <c r="H7" s="259">
        <f>1799575-164644</f>
        <v>1634931</v>
      </c>
      <c r="I7" s="259">
        <f>1335586-42673</f>
        <v>1292913</v>
      </c>
      <c r="J7" s="259">
        <v>2021219</v>
      </c>
      <c r="K7" s="259">
        <v>1922666</v>
      </c>
      <c r="L7" s="193"/>
      <c r="M7" s="193"/>
      <c r="N7" s="194"/>
    </row>
    <row r="8" spans="1:14" ht="12.75">
      <c r="A8" s="257" t="s">
        <v>277</v>
      </c>
      <c r="B8" s="257"/>
      <c r="C8" s="257"/>
      <c r="D8" s="257"/>
      <c r="E8" s="257"/>
      <c r="F8" s="257"/>
      <c r="G8" s="259"/>
      <c r="H8" s="259">
        <v>164644</v>
      </c>
      <c r="I8" s="259">
        <v>42673</v>
      </c>
      <c r="J8" s="259">
        <v>69477</v>
      </c>
      <c r="K8" s="259">
        <v>107979</v>
      </c>
      <c r="L8" s="193"/>
      <c r="M8" s="193"/>
      <c r="N8" s="194"/>
    </row>
    <row r="9" spans="1:14" ht="12.75">
      <c r="A9" s="182" t="s">
        <v>149</v>
      </c>
      <c r="B9" s="258">
        <f aca="true" t="shared" si="0" ref="B9:L9">B5+B6</f>
        <v>6849508</v>
      </c>
      <c r="C9" s="258">
        <f t="shared" si="0"/>
        <v>5821476</v>
      </c>
      <c r="D9" s="258">
        <f t="shared" si="0"/>
        <v>6315283</v>
      </c>
      <c r="E9" s="258">
        <f t="shared" si="0"/>
        <v>7064521</v>
      </c>
      <c r="F9" s="258">
        <f t="shared" si="0"/>
        <v>8759203</v>
      </c>
      <c r="G9" s="258">
        <f t="shared" si="0"/>
        <v>10961144</v>
      </c>
      <c r="H9" s="258">
        <f t="shared" si="0"/>
        <v>10657385</v>
      </c>
      <c r="I9" s="258">
        <f t="shared" si="0"/>
        <v>7408785</v>
      </c>
      <c r="J9" s="258">
        <f t="shared" si="0"/>
        <v>4714237</v>
      </c>
      <c r="K9" s="258">
        <f t="shared" si="0"/>
        <v>3527020</v>
      </c>
      <c r="L9" s="258">
        <f t="shared" si="0"/>
        <v>3192000</v>
      </c>
      <c r="M9" s="258">
        <f>SUM(M5:M8)</f>
        <v>2540320</v>
      </c>
      <c r="N9" s="246">
        <f>(M9-L9)/L9</f>
        <v>-0.20416040100250626</v>
      </c>
    </row>
    <row r="10" spans="1:14" ht="12.75">
      <c r="A10" s="195"/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</row>
    <row r="11" ht="12.75" customHeight="1">
      <c r="A11" s="257" t="s">
        <v>86</v>
      </c>
    </row>
    <row r="12" spans="1:8" ht="12.75">
      <c r="A12" s="257" t="s">
        <v>289</v>
      </c>
      <c r="B12" s="109"/>
      <c r="C12" s="109"/>
      <c r="D12" s="109"/>
      <c r="E12" s="109"/>
      <c r="F12" s="109"/>
      <c r="G12" s="109"/>
      <c r="H12" s="109"/>
    </row>
    <row r="16" spans="1:6" ht="15">
      <c r="A16" s="159" t="s">
        <v>352</v>
      </c>
      <c r="B16" s="159"/>
      <c r="C16" s="159"/>
      <c r="D16" s="159"/>
      <c r="E16" s="159"/>
      <c r="F16" s="159"/>
    </row>
    <row r="18" spans="1:14" ht="12.75">
      <c r="A18" s="167" t="s">
        <v>147</v>
      </c>
      <c r="B18" s="167">
        <v>2006</v>
      </c>
      <c r="C18" s="167">
        <v>2007</v>
      </c>
      <c r="D18" s="167">
        <v>2008</v>
      </c>
      <c r="E18" s="167">
        <v>2009</v>
      </c>
      <c r="F18" s="167">
        <v>2010</v>
      </c>
      <c r="G18" s="167">
        <v>2011</v>
      </c>
      <c r="H18" s="167">
        <v>2012</v>
      </c>
      <c r="I18" s="230"/>
      <c r="J18" s="230"/>
      <c r="K18" s="230"/>
      <c r="L18" s="230"/>
      <c r="M18" s="230"/>
      <c r="N18" s="255"/>
    </row>
    <row r="19" spans="1:14" ht="12.75">
      <c r="A19" s="109" t="s">
        <v>148</v>
      </c>
      <c r="B19" s="211">
        <v>51</v>
      </c>
      <c r="C19" s="211">
        <v>47</v>
      </c>
      <c r="D19" s="211">
        <v>43</v>
      </c>
      <c r="E19" s="211">
        <v>46</v>
      </c>
      <c r="F19" s="211">
        <v>51</v>
      </c>
      <c r="G19" s="211">
        <v>54</v>
      </c>
      <c r="H19" s="211">
        <v>55</v>
      </c>
      <c r="I19" s="256"/>
      <c r="J19" s="256"/>
      <c r="K19" s="256"/>
      <c r="L19" s="256"/>
      <c r="M19" s="256"/>
      <c r="N19" s="256"/>
    </row>
    <row r="20" spans="1:14" ht="12.75">
      <c r="A20" s="109" t="s">
        <v>128</v>
      </c>
      <c r="B20" s="211" t="s">
        <v>287</v>
      </c>
      <c r="C20" s="211">
        <v>17</v>
      </c>
      <c r="D20" s="211">
        <v>19</v>
      </c>
      <c r="E20" s="211">
        <v>23</v>
      </c>
      <c r="F20" s="211">
        <v>33</v>
      </c>
      <c r="G20" s="211">
        <v>40</v>
      </c>
      <c r="H20" s="211">
        <v>44</v>
      </c>
      <c r="I20" s="256"/>
      <c r="J20" s="256"/>
      <c r="K20" s="256"/>
      <c r="L20" s="256"/>
      <c r="M20" s="256"/>
      <c r="N20" s="256"/>
    </row>
    <row r="21" spans="1:14" ht="12.75">
      <c r="A21" s="109" t="s">
        <v>277</v>
      </c>
      <c r="B21" s="211"/>
      <c r="C21" s="211">
        <v>1</v>
      </c>
      <c r="D21" s="211">
        <v>3</v>
      </c>
      <c r="E21" s="211">
        <v>5</v>
      </c>
      <c r="F21" s="211">
        <v>8</v>
      </c>
      <c r="G21" s="211">
        <v>8</v>
      </c>
      <c r="H21" s="211">
        <v>9</v>
      </c>
      <c r="I21" s="256"/>
      <c r="J21" s="256"/>
      <c r="K21" s="256"/>
      <c r="L21" s="256"/>
      <c r="M21" s="256"/>
      <c r="N21" s="256"/>
    </row>
    <row r="22" spans="1:14" ht="12.75">
      <c r="A22" s="195"/>
      <c r="B22" s="195"/>
      <c r="C22" s="195"/>
      <c r="D22" s="195"/>
      <c r="E22" s="195"/>
      <c r="F22" s="195"/>
      <c r="G22" s="195"/>
      <c r="H22" s="195"/>
      <c r="I22" s="255"/>
      <c r="J22" s="255"/>
      <c r="K22" s="255"/>
      <c r="L22" s="255"/>
      <c r="M22" s="255"/>
      <c r="N22" s="255"/>
    </row>
    <row r="23" spans="1:6" ht="12.75">
      <c r="A23" s="257" t="s">
        <v>86</v>
      </c>
      <c r="B23" s="109"/>
      <c r="C23" s="109"/>
      <c r="D23" s="109"/>
      <c r="E23" s="109"/>
      <c r="F23" s="109"/>
    </row>
    <row r="24" ht="12.75">
      <c r="A24" s="257" t="s">
        <v>288</v>
      </c>
    </row>
    <row r="28" ht="15">
      <c r="A28" s="159"/>
    </row>
  </sheetData>
  <printOptions/>
  <pageMargins left="0.1968503937007874" right="0.1968503937007874" top="0.5511811023622047" bottom="0.984251968503937" header="0" footer="0"/>
  <pageSetup horizontalDpi="600" verticalDpi="600" orientation="landscape" paperSize="9" scale="90" r:id="rId1"/>
  <ignoredErrors>
    <ignoredError sqref="M9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Full82"/>
  <dimension ref="A1:F43"/>
  <sheetViews>
    <sheetView workbookViewId="0" topLeftCell="A1">
      <selection activeCell="K4" sqref="K4"/>
    </sheetView>
  </sheetViews>
  <sheetFormatPr defaultColWidth="9.140625" defaultRowHeight="12.75"/>
  <cols>
    <col min="1" max="2" width="30.7109375" style="49" customWidth="1"/>
    <col min="3" max="6" width="15.7109375" style="49" customWidth="1"/>
    <col min="7" max="16384" width="9.140625" style="49" customWidth="1"/>
  </cols>
  <sheetData>
    <row r="1" ht="15">
      <c r="A1" s="159" t="s">
        <v>355</v>
      </c>
    </row>
    <row r="3" ht="15">
      <c r="A3" s="159" t="s">
        <v>266</v>
      </c>
    </row>
    <row r="5" spans="1:4" ht="12.75">
      <c r="A5" s="192" t="s">
        <v>103</v>
      </c>
      <c r="B5" s="192"/>
      <c r="C5" s="192" t="s">
        <v>104</v>
      </c>
      <c r="D5" s="192" t="s">
        <v>105</v>
      </c>
    </row>
    <row r="6" spans="1:4" ht="12.75">
      <c r="A6" s="196" t="s">
        <v>97</v>
      </c>
      <c r="B6" s="196" t="s">
        <v>107</v>
      </c>
      <c r="C6" s="197">
        <v>25</v>
      </c>
      <c r="D6" s="197">
        <v>1</v>
      </c>
    </row>
    <row r="7" spans="1:4" ht="24">
      <c r="A7" s="198"/>
      <c r="B7" s="198" t="s">
        <v>108</v>
      </c>
      <c r="C7" s="199">
        <v>6</v>
      </c>
      <c r="D7" s="199"/>
    </row>
    <row r="8" spans="1:4" ht="12.75">
      <c r="A8" s="198"/>
      <c r="B8" s="198" t="s">
        <v>109</v>
      </c>
      <c r="C8" s="199">
        <v>3</v>
      </c>
      <c r="D8" s="199"/>
    </row>
    <row r="9" spans="1:4" ht="12.75">
      <c r="A9" s="198"/>
      <c r="B9" s="198" t="s">
        <v>110</v>
      </c>
      <c r="C9" s="199">
        <v>13</v>
      </c>
      <c r="D9" s="199"/>
    </row>
    <row r="10" spans="1:4" ht="12.75">
      <c r="A10" s="198" t="s">
        <v>111</v>
      </c>
      <c r="B10" s="198" t="s">
        <v>112</v>
      </c>
      <c r="C10" s="199">
        <v>4</v>
      </c>
      <c r="D10" s="199"/>
    </row>
    <row r="11" spans="1:4" ht="12.75">
      <c r="A11" s="198"/>
      <c r="B11" s="198" t="s">
        <v>113</v>
      </c>
      <c r="C11" s="199">
        <v>25</v>
      </c>
      <c r="D11" s="199"/>
    </row>
    <row r="12" spans="1:4" ht="12.75">
      <c r="A12" s="198" t="s">
        <v>129</v>
      </c>
      <c r="B12" s="198"/>
      <c r="C12" s="199">
        <v>18</v>
      </c>
      <c r="D12" s="199"/>
    </row>
    <row r="13" spans="1:4" ht="12.75">
      <c r="A13" s="198" t="s">
        <v>260</v>
      </c>
      <c r="B13" s="198"/>
      <c r="C13" s="199">
        <v>5</v>
      </c>
      <c r="D13" s="199"/>
    </row>
    <row r="14" spans="1:4" ht="12.75">
      <c r="A14" s="198" t="s">
        <v>114</v>
      </c>
      <c r="B14" s="198"/>
      <c r="C14" s="199">
        <v>304</v>
      </c>
      <c r="D14" s="199">
        <v>3</v>
      </c>
    </row>
    <row r="15" spans="1:4" ht="12.75">
      <c r="A15" s="198" t="s">
        <v>115</v>
      </c>
      <c r="B15" s="198"/>
      <c r="C15" s="199">
        <v>74</v>
      </c>
      <c r="D15" s="199"/>
    </row>
    <row r="16" spans="1:4" ht="12.75">
      <c r="A16" s="200" t="s">
        <v>116</v>
      </c>
      <c r="B16" s="200"/>
      <c r="C16" s="201">
        <v>78</v>
      </c>
      <c r="D16" s="201"/>
    </row>
    <row r="17" ht="12.75">
      <c r="A17" s="257" t="s">
        <v>174</v>
      </c>
    </row>
    <row r="20" ht="15">
      <c r="A20" s="159" t="s">
        <v>267</v>
      </c>
    </row>
    <row r="22" spans="1:6" ht="24">
      <c r="A22" s="167" t="s">
        <v>117</v>
      </c>
      <c r="B22" s="167"/>
      <c r="C22" s="167" t="s">
        <v>118</v>
      </c>
      <c r="D22" s="167" t="s">
        <v>119</v>
      </c>
      <c r="E22" s="167" t="s">
        <v>120</v>
      </c>
      <c r="F22" s="167" t="s">
        <v>121</v>
      </c>
    </row>
    <row r="23" spans="1:6" ht="12.75">
      <c r="A23" s="198" t="s">
        <v>97</v>
      </c>
      <c r="B23" s="198" t="s">
        <v>122</v>
      </c>
      <c r="C23" s="199">
        <v>2</v>
      </c>
      <c r="D23" s="199"/>
      <c r="E23" s="199">
        <v>21</v>
      </c>
      <c r="F23" s="199">
        <v>0</v>
      </c>
    </row>
    <row r="24" spans="1:6" ht="12.75">
      <c r="A24" s="198"/>
      <c r="B24" s="198" t="s">
        <v>72</v>
      </c>
      <c r="C24" s="199">
        <v>0</v>
      </c>
      <c r="D24" s="199"/>
      <c r="E24" s="199">
        <v>42</v>
      </c>
      <c r="F24" s="199">
        <v>4</v>
      </c>
    </row>
    <row r="25" spans="1:6" ht="12.75">
      <c r="A25" s="198"/>
      <c r="B25" s="198" t="s">
        <v>135</v>
      </c>
      <c r="C25" s="199">
        <v>0</v>
      </c>
      <c r="D25" s="199"/>
      <c r="E25" s="199">
        <v>11</v>
      </c>
      <c r="F25" s="199">
        <v>1</v>
      </c>
    </row>
    <row r="26" spans="1:6" ht="12.75">
      <c r="A26" s="198"/>
      <c r="B26" s="198" t="s">
        <v>123</v>
      </c>
      <c r="C26" s="199">
        <v>0</v>
      </c>
      <c r="D26" s="199"/>
      <c r="E26" s="199">
        <v>654</v>
      </c>
      <c r="F26" s="199">
        <v>24</v>
      </c>
    </row>
    <row r="27" spans="1:6" ht="12.75">
      <c r="A27" s="198"/>
      <c r="B27" s="198" t="s">
        <v>317</v>
      </c>
      <c r="C27" s="199">
        <v>0</v>
      </c>
      <c r="D27" s="199"/>
      <c r="E27" s="199">
        <v>5</v>
      </c>
      <c r="F27" s="199">
        <v>0</v>
      </c>
    </row>
    <row r="28" spans="1:6" ht="12.75">
      <c r="A28" s="198" t="s">
        <v>111</v>
      </c>
      <c r="B28" s="198" t="s">
        <v>269</v>
      </c>
      <c r="C28" s="199">
        <v>10</v>
      </c>
      <c r="D28" s="199"/>
      <c r="E28" s="199">
        <v>18</v>
      </c>
      <c r="F28" s="199">
        <v>0</v>
      </c>
    </row>
    <row r="29" spans="1:6" ht="12.75">
      <c r="A29" s="198"/>
      <c r="B29" s="198" t="s">
        <v>124</v>
      </c>
      <c r="C29" s="199">
        <v>7</v>
      </c>
      <c r="D29" s="199"/>
      <c r="E29" s="199">
        <v>9</v>
      </c>
      <c r="F29" s="199">
        <v>1</v>
      </c>
    </row>
    <row r="30" spans="1:6" ht="12.75">
      <c r="A30" s="198" t="s">
        <v>106</v>
      </c>
      <c r="B30" s="198" t="s">
        <v>125</v>
      </c>
      <c r="C30" s="199">
        <v>0</v>
      </c>
      <c r="D30" s="199"/>
      <c r="E30" s="199">
        <v>4</v>
      </c>
      <c r="F30" s="199">
        <v>0</v>
      </c>
    </row>
    <row r="31" spans="1:6" ht="12.75">
      <c r="A31" s="198"/>
      <c r="B31" s="198" t="s">
        <v>126</v>
      </c>
      <c r="C31" s="199">
        <v>0</v>
      </c>
      <c r="D31" s="199"/>
      <c r="E31" s="199">
        <v>22</v>
      </c>
      <c r="F31" s="199">
        <v>0</v>
      </c>
    </row>
    <row r="32" spans="1:6" ht="12.75">
      <c r="A32" s="200" t="s">
        <v>127</v>
      </c>
      <c r="B32" s="200"/>
      <c r="C32" s="201">
        <v>0</v>
      </c>
      <c r="D32" s="201"/>
      <c r="E32" s="201">
        <v>63</v>
      </c>
      <c r="F32" s="201">
        <v>1</v>
      </c>
    </row>
    <row r="33" ht="12.75">
      <c r="A33" s="257" t="s">
        <v>85</v>
      </c>
    </row>
    <row r="36" ht="15">
      <c r="A36" s="159" t="s">
        <v>268</v>
      </c>
    </row>
    <row r="38" spans="1:4" ht="12.75">
      <c r="A38" s="192" t="s">
        <v>117</v>
      </c>
      <c r="B38" s="192"/>
      <c r="C38" s="192" t="s">
        <v>104</v>
      </c>
      <c r="D38" s="192" t="s">
        <v>105</v>
      </c>
    </row>
    <row r="39" spans="1:4" ht="12.75">
      <c r="A39" s="202" t="s">
        <v>97</v>
      </c>
      <c r="B39" s="202" t="s">
        <v>128</v>
      </c>
      <c r="C39" s="203">
        <v>44</v>
      </c>
      <c r="D39" s="210">
        <v>0</v>
      </c>
    </row>
    <row r="40" spans="1:4" ht="12.75">
      <c r="A40" s="169"/>
      <c r="B40" s="169" t="s">
        <v>259</v>
      </c>
      <c r="C40" s="204">
        <v>9</v>
      </c>
      <c r="D40" s="210">
        <v>0</v>
      </c>
    </row>
    <row r="41" spans="1:4" ht="12.75">
      <c r="A41" s="169" t="s">
        <v>111</v>
      </c>
      <c r="B41" s="169" t="s">
        <v>270</v>
      </c>
      <c r="C41" s="204">
        <v>55</v>
      </c>
      <c r="D41" s="210">
        <v>0</v>
      </c>
    </row>
    <row r="42" spans="1:4" ht="12.75">
      <c r="A42" s="107" t="s">
        <v>129</v>
      </c>
      <c r="B42" s="107"/>
      <c r="C42" s="205">
        <v>12</v>
      </c>
      <c r="D42" s="205">
        <v>0</v>
      </c>
    </row>
    <row r="43" ht="12.75">
      <c r="A43" s="257" t="s">
        <v>85</v>
      </c>
    </row>
  </sheetData>
  <printOptions/>
  <pageMargins left="0.1968503937007874" right="0.1968503937007874" top="0.5511811023622047" bottom="0.984251968503937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ull75"/>
  <dimension ref="A1:I22"/>
  <sheetViews>
    <sheetView workbookViewId="0" topLeftCell="A1">
      <selection activeCell="K4" sqref="K4"/>
    </sheetView>
  </sheetViews>
  <sheetFormatPr defaultColWidth="9.140625" defaultRowHeight="12.75"/>
  <cols>
    <col min="1" max="1" width="20.7109375" style="49" customWidth="1"/>
    <col min="2" max="9" width="9.7109375" style="49" customWidth="1"/>
    <col min="10" max="16384" width="9.140625" style="49" customWidth="1"/>
  </cols>
  <sheetData>
    <row r="1" ht="15">
      <c r="A1" s="159" t="s">
        <v>291</v>
      </c>
    </row>
    <row r="3" ht="15">
      <c r="A3" s="159" t="s">
        <v>318</v>
      </c>
    </row>
    <row r="4" ht="15">
      <c r="A4" s="159"/>
    </row>
    <row r="5" spans="7:9" ht="12.75">
      <c r="G5" s="233"/>
      <c r="I5" s="233" t="s">
        <v>261</v>
      </c>
    </row>
    <row r="6" spans="1:9" ht="12.75">
      <c r="A6" s="245"/>
      <c r="B6" s="331">
        <v>2009</v>
      </c>
      <c r="C6" s="332"/>
      <c r="D6" s="333">
        <v>2010</v>
      </c>
      <c r="E6" s="332"/>
      <c r="F6" s="333">
        <v>2011</v>
      </c>
      <c r="G6" s="332"/>
      <c r="H6" s="331">
        <v>2012</v>
      </c>
      <c r="I6" s="331"/>
    </row>
    <row r="7" spans="1:9" ht="24">
      <c r="A7" s="206" t="s">
        <v>281</v>
      </c>
      <c r="B7" s="206" t="s">
        <v>279</v>
      </c>
      <c r="C7" s="248" t="s">
        <v>280</v>
      </c>
      <c r="D7" s="270" t="s">
        <v>279</v>
      </c>
      <c r="E7" s="248" t="s">
        <v>280</v>
      </c>
      <c r="F7" s="270" t="s">
        <v>279</v>
      </c>
      <c r="G7" s="248" t="s">
        <v>280</v>
      </c>
      <c r="H7" s="206" t="s">
        <v>279</v>
      </c>
      <c r="I7" s="206" t="s">
        <v>280</v>
      </c>
    </row>
    <row r="8" spans="1:9" ht="12.75">
      <c r="A8" s="168" t="s">
        <v>278</v>
      </c>
      <c r="B8" s="234">
        <v>281</v>
      </c>
      <c r="C8" s="251">
        <v>21643</v>
      </c>
      <c r="D8" s="271">
        <v>124</v>
      </c>
      <c r="E8" s="251">
        <v>26254</v>
      </c>
      <c r="F8" s="271">
        <v>88</v>
      </c>
      <c r="G8" s="251">
        <v>76251</v>
      </c>
      <c r="H8" s="234">
        <v>29409</v>
      </c>
      <c r="I8" s="254">
        <v>72550</v>
      </c>
    </row>
    <row r="9" spans="1:9" ht="12.75">
      <c r="A9" s="168" t="s">
        <v>184</v>
      </c>
      <c r="B9" s="234">
        <v>2303829</v>
      </c>
      <c r="C9" s="252">
        <v>228185</v>
      </c>
      <c r="D9" s="271">
        <v>2200029</v>
      </c>
      <c r="E9" s="252">
        <v>341963</v>
      </c>
      <c r="F9" s="271">
        <v>3615354</v>
      </c>
      <c r="G9" s="252">
        <v>340750</v>
      </c>
      <c r="H9" s="234">
        <v>3177918</v>
      </c>
      <c r="I9" s="234">
        <v>142148</v>
      </c>
    </row>
    <row r="10" spans="1:9" ht="12.75">
      <c r="A10" s="168" t="s">
        <v>185</v>
      </c>
      <c r="B10" s="234">
        <v>371045</v>
      </c>
      <c r="C10" s="252">
        <v>97573</v>
      </c>
      <c r="D10" s="271">
        <v>345778</v>
      </c>
      <c r="E10" s="252">
        <v>96271</v>
      </c>
      <c r="F10" s="271">
        <v>293735</v>
      </c>
      <c r="G10" s="252">
        <v>104760</v>
      </c>
      <c r="H10" s="234">
        <v>345492</v>
      </c>
      <c r="I10" s="234">
        <v>72664</v>
      </c>
    </row>
    <row r="11" spans="1:9" ht="13.5">
      <c r="A11" s="168" t="s">
        <v>282</v>
      </c>
      <c r="B11" s="234">
        <v>834030</v>
      </c>
      <c r="C11" s="252">
        <v>323497</v>
      </c>
      <c r="D11" s="271">
        <v>860570</v>
      </c>
      <c r="E11" s="252">
        <v>227582</v>
      </c>
      <c r="F11" s="271">
        <v>852920</v>
      </c>
      <c r="G11" s="252">
        <v>234776</v>
      </c>
      <c r="H11" s="234">
        <v>1193951</v>
      </c>
      <c r="I11" s="234">
        <v>444130</v>
      </c>
    </row>
    <row r="12" spans="1:9" ht="13.5">
      <c r="A12" s="168" t="s">
        <v>283</v>
      </c>
      <c r="B12" s="234">
        <v>761689</v>
      </c>
      <c r="C12" s="252">
        <v>712013</v>
      </c>
      <c r="D12" s="271">
        <v>979251</v>
      </c>
      <c r="E12" s="252">
        <v>561043</v>
      </c>
      <c r="F12" s="271">
        <v>1085938</v>
      </c>
      <c r="G12" s="252">
        <v>765122</v>
      </c>
      <c r="H12" s="234">
        <v>1191455</v>
      </c>
      <c r="I12" s="234">
        <v>817745</v>
      </c>
    </row>
    <row r="13" spans="1:9" ht="12.75">
      <c r="A13" s="247" t="s">
        <v>183</v>
      </c>
      <c r="B13" s="249">
        <v>5716644</v>
      </c>
      <c r="C13" s="252">
        <v>870539</v>
      </c>
      <c r="D13" s="272">
        <v>6554872</v>
      </c>
      <c r="E13" s="252">
        <v>1096746</v>
      </c>
      <c r="F13" s="272">
        <v>8701048</v>
      </c>
      <c r="G13" s="252">
        <v>1430948</v>
      </c>
      <c r="H13" s="249">
        <v>7996245</v>
      </c>
      <c r="I13" s="234">
        <v>1349972</v>
      </c>
    </row>
    <row r="14" spans="1:9" ht="12.75">
      <c r="A14" s="168" t="s">
        <v>143</v>
      </c>
      <c r="B14" s="249">
        <v>13444</v>
      </c>
      <c r="C14" s="252">
        <v>63</v>
      </c>
      <c r="D14" s="272">
        <v>200411</v>
      </c>
      <c r="E14" s="252">
        <v>80484</v>
      </c>
      <c r="F14" s="272">
        <v>149677</v>
      </c>
      <c r="G14" s="252">
        <v>522</v>
      </c>
      <c r="H14" s="249">
        <v>165945</v>
      </c>
      <c r="I14" s="234">
        <v>38802</v>
      </c>
    </row>
    <row r="15" spans="1:9" ht="12.75">
      <c r="A15" s="207" t="s">
        <v>188</v>
      </c>
      <c r="B15" s="208">
        <f aca="true" t="shared" si="0" ref="B15:G15">SUM(B8:B14)</f>
        <v>10000962</v>
      </c>
      <c r="C15" s="253">
        <f t="shared" si="0"/>
        <v>2253513</v>
      </c>
      <c r="D15" s="273">
        <f t="shared" si="0"/>
        <v>11141035</v>
      </c>
      <c r="E15" s="253">
        <f t="shared" si="0"/>
        <v>2430343</v>
      </c>
      <c r="F15" s="273">
        <f t="shared" si="0"/>
        <v>14698760</v>
      </c>
      <c r="G15" s="253">
        <f t="shared" si="0"/>
        <v>2953129</v>
      </c>
      <c r="H15" s="208">
        <f>SUM(H8:H14)</f>
        <v>14100415</v>
      </c>
      <c r="I15" s="208">
        <f>SUM(I8:I14)</f>
        <v>2938011</v>
      </c>
    </row>
    <row r="16" spans="1:9" ht="12.75">
      <c r="A16" s="189"/>
      <c r="B16" s="190"/>
      <c r="C16" s="250"/>
      <c r="D16" s="274"/>
      <c r="E16" s="275"/>
      <c r="F16" s="274"/>
      <c r="G16" s="275"/>
      <c r="H16" s="195"/>
      <c r="I16" s="195"/>
    </row>
    <row r="17" spans="1:3" ht="12.75">
      <c r="A17" s="287" t="s">
        <v>85</v>
      </c>
      <c r="B17" s="208"/>
      <c r="C17" s="209"/>
    </row>
    <row r="18" spans="1:4" ht="12.75">
      <c r="A18" s="287" t="s">
        <v>284</v>
      </c>
      <c r="B18" s="299"/>
      <c r="C18" s="300"/>
      <c r="D18" s="166"/>
    </row>
    <row r="19" spans="1:4" ht="12.75">
      <c r="A19" s="301" t="s">
        <v>285</v>
      </c>
      <c r="B19" s="166"/>
      <c r="C19" s="166"/>
      <c r="D19" s="166"/>
    </row>
    <row r="20" spans="1:4" ht="12.75">
      <c r="A20" s="257" t="s">
        <v>286</v>
      </c>
      <c r="B20" s="166"/>
      <c r="C20" s="166"/>
      <c r="D20" s="166"/>
    </row>
    <row r="21" spans="1:4" ht="12.75">
      <c r="A21" s="166"/>
      <c r="B21" s="166"/>
      <c r="C21" s="166"/>
      <c r="D21" s="166"/>
    </row>
    <row r="22" spans="1:4" ht="12.75">
      <c r="A22" s="166"/>
      <c r="B22" s="166"/>
      <c r="C22" s="166"/>
      <c r="D22" s="166"/>
    </row>
  </sheetData>
  <mergeCells count="4">
    <mergeCell ref="B6:C6"/>
    <mergeCell ref="D6:E6"/>
    <mergeCell ref="F6:G6"/>
    <mergeCell ref="H6:I6"/>
  </mergeCells>
  <printOptions/>
  <pageMargins left="0.1968503937007874" right="0.1968503937007874" top="0.5511811023622047" bottom="0.984251968503937" header="0" footer="0"/>
  <pageSetup horizontalDpi="600" verticalDpi="600" orientation="landscape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ull76"/>
  <dimension ref="A1:J49"/>
  <sheetViews>
    <sheetView workbookViewId="0" topLeftCell="A1">
      <selection activeCell="K4" sqref="K4"/>
    </sheetView>
  </sheetViews>
  <sheetFormatPr defaultColWidth="9.140625" defaultRowHeight="12.75"/>
  <cols>
    <col min="1" max="1" width="24.140625" style="49" customWidth="1"/>
    <col min="2" max="3" width="15.7109375" style="49" customWidth="1"/>
    <col min="4" max="16384" width="9.140625" style="49" customWidth="1"/>
  </cols>
  <sheetData>
    <row r="1" spans="1:10" ht="15">
      <c r="A1" s="159" t="s">
        <v>342</v>
      </c>
      <c r="B1" s="161"/>
      <c r="C1" s="161"/>
      <c r="D1" s="161"/>
      <c r="E1" s="161"/>
      <c r="F1" s="161"/>
      <c r="G1" s="161"/>
      <c r="H1" s="161"/>
      <c r="I1" s="161"/>
      <c r="J1" s="161"/>
    </row>
    <row r="3" ht="15">
      <c r="A3" s="159" t="s">
        <v>258</v>
      </c>
    </row>
    <row r="5" spans="1:3" ht="12.75">
      <c r="A5" s="179"/>
      <c r="B5" s="192" t="s">
        <v>87</v>
      </c>
      <c r="C5" s="192" t="s">
        <v>88</v>
      </c>
    </row>
    <row r="6" spans="1:3" ht="12.75">
      <c r="A6" s="109" t="s">
        <v>150</v>
      </c>
      <c r="B6" s="210">
        <v>2012</v>
      </c>
      <c r="C6" s="211">
        <v>2224</v>
      </c>
    </row>
    <row r="7" spans="1:3" ht="24">
      <c r="A7" s="168" t="s">
        <v>151</v>
      </c>
      <c r="B7" s="212">
        <v>2013</v>
      </c>
      <c r="C7" s="213">
        <v>1159</v>
      </c>
    </row>
    <row r="8" spans="1:3" ht="12.75">
      <c r="A8" s="107"/>
      <c r="B8" s="107"/>
      <c r="C8" s="107"/>
    </row>
    <row r="9" spans="1:3" ht="12.75">
      <c r="A9" s="169"/>
      <c r="B9" s="169"/>
      <c r="C9" s="169"/>
    </row>
    <row r="10" spans="1:3" ht="12.75">
      <c r="A10" s="287" t="s">
        <v>85</v>
      </c>
      <c r="B10" s="109"/>
      <c r="C10" s="109"/>
    </row>
    <row r="11" spans="1:3" ht="12.75">
      <c r="A11" s="214"/>
      <c r="B11" s="109"/>
      <c r="C11" s="109"/>
    </row>
    <row r="12" ht="15">
      <c r="A12" s="159" t="s">
        <v>262</v>
      </c>
    </row>
    <row r="14" spans="1:2" ht="24">
      <c r="A14" s="167" t="s">
        <v>152</v>
      </c>
      <c r="B14" s="167" t="s">
        <v>138</v>
      </c>
    </row>
    <row r="15" spans="1:3" ht="12.75">
      <c r="A15" s="168" t="s">
        <v>153</v>
      </c>
      <c r="B15" s="215">
        <v>3</v>
      </c>
      <c r="C15" s="168"/>
    </row>
    <row r="16" spans="1:3" ht="12.75">
      <c r="A16" s="168" t="s">
        <v>154</v>
      </c>
      <c r="B16" s="215">
        <v>6</v>
      </c>
      <c r="C16" s="168"/>
    </row>
    <row r="17" spans="1:3" ht="12.75">
      <c r="A17" s="168" t="s">
        <v>155</v>
      </c>
      <c r="B17" s="215">
        <v>10</v>
      </c>
      <c r="C17" s="168"/>
    </row>
    <row r="18" spans="1:3" ht="12.75">
      <c r="A18" s="168" t="s">
        <v>156</v>
      </c>
      <c r="B18" s="215">
        <v>10</v>
      </c>
      <c r="C18" s="168"/>
    </row>
    <row r="19" spans="1:3" ht="12.75">
      <c r="A19" s="198" t="s">
        <v>157</v>
      </c>
      <c r="B19" s="216">
        <v>71</v>
      </c>
      <c r="C19" s="168"/>
    </row>
    <row r="20" spans="1:2" ht="12.75">
      <c r="A20" s="217" t="s">
        <v>188</v>
      </c>
      <c r="B20" s="178">
        <f>SUM(B15:B19)</f>
        <v>100</v>
      </c>
    </row>
    <row r="21" spans="1:2" ht="12.75">
      <c r="A21" s="229"/>
      <c r="B21" s="182"/>
    </row>
    <row r="22" ht="12.75">
      <c r="A22" s="287" t="s">
        <v>85</v>
      </c>
    </row>
    <row r="24" ht="15">
      <c r="A24" s="159" t="s">
        <v>263</v>
      </c>
    </row>
    <row r="26" spans="1:2" ht="24">
      <c r="A26" s="167" t="s">
        <v>158</v>
      </c>
      <c r="B26" s="167" t="s">
        <v>138</v>
      </c>
    </row>
    <row r="27" spans="1:3" ht="24">
      <c r="A27" s="168" t="s">
        <v>159</v>
      </c>
      <c r="B27" s="168">
        <v>79.01</v>
      </c>
      <c r="C27" s="218" t="s">
        <v>209</v>
      </c>
    </row>
    <row r="28" spans="1:2" ht="12.75">
      <c r="A28" s="168" t="s">
        <v>160</v>
      </c>
      <c r="B28" s="168">
        <v>5.29</v>
      </c>
    </row>
    <row r="29" spans="1:2" ht="12.75">
      <c r="A29" s="168" t="s">
        <v>161</v>
      </c>
      <c r="B29" s="168">
        <v>11.82</v>
      </c>
    </row>
    <row r="30" spans="1:2" ht="36">
      <c r="A30" s="198" t="s">
        <v>162</v>
      </c>
      <c r="B30" s="198">
        <v>3.88</v>
      </c>
    </row>
    <row r="31" spans="1:2" ht="12.75">
      <c r="A31" s="189"/>
      <c r="B31" s="219">
        <f>SUM(B27:B30)</f>
        <v>100</v>
      </c>
    </row>
    <row r="32" ht="12.75">
      <c r="A32" s="257" t="s">
        <v>343</v>
      </c>
    </row>
    <row r="33" ht="12.75">
      <c r="A33" s="287" t="s">
        <v>85</v>
      </c>
    </row>
    <row r="35" ht="15">
      <c r="A35" s="159" t="s">
        <v>264</v>
      </c>
    </row>
    <row r="37" spans="1:2" ht="25.5">
      <c r="A37" s="167" t="s">
        <v>163</v>
      </c>
      <c r="B37" s="220" t="s">
        <v>138</v>
      </c>
    </row>
    <row r="38" spans="1:2" ht="12.75">
      <c r="A38" s="168" t="s">
        <v>164</v>
      </c>
      <c r="B38" s="215">
        <v>18.9</v>
      </c>
    </row>
    <row r="39" spans="1:2" ht="12.75">
      <c r="A39" s="168" t="s">
        <v>165</v>
      </c>
      <c r="B39" s="215">
        <v>40.1</v>
      </c>
    </row>
    <row r="40" spans="1:2" ht="24">
      <c r="A40" s="168" t="s">
        <v>166</v>
      </c>
      <c r="B40" s="215">
        <v>10.4</v>
      </c>
    </row>
    <row r="41" spans="1:2" ht="24">
      <c r="A41" s="168" t="s">
        <v>167</v>
      </c>
      <c r="B41" s="215">
        <v>5.2</v>
      </c>
    </row>
    <row r="42" spans="1:2" ht="12.75">
      <c r="A42" s="168" t="s">
        <v>168</v>
      </c>
      <c r="B42" s="215">
        <v>14</v>
      </c>
    </row>
    <row r="43" spans="1:2" ht="12.75">
      <c r="A43" s="168" t="s">
        <v>169</v>
      </c>
      <c r="B43" s="215">
        <v>8.3</v>
      </c>
    </row>
    <row r="44" spans="1:2" ht="12.75">
      <c r="A44" s="168" t="s">
        <v>170</v>
      </c>
      <c r="B44" s="215">
        <v>1.1</v>
      </c>
    </row>
    <row r="45" spans="1:2" ht="12.75">
      <c r="A45" s="168" t="s">
        <v>171</v>
      </c>
      <c r="B45" s="215">
        <v>0.7</v>
      </c>
    </row>
    <row r="46" spans="1:2" ht="12.75">
      <c r="A46" s="198" t="s">
        <v>172</v>
      </c>
      <c r="B46" s="216">
        <v>1.3</v>
      </c>
    </row>
    <row r="47" spans="1:2" ht="12.75">
      <c r="A47" s="189" t="s">
        <v>188</v>
      </c>
      <c r="B47" s="219">
        <f>SUM(B38:B46)</f>
        <v>100</v>
      </c>
    </row>
    <row r="48" spans="1:2" ht="12.75">
      <c r="A48" s="230"/>
      <c r="B48" s="231"/>
    </row>
    <row r="49" ht="12.75">
      <c r="A49" s="287" t="s">
        <v>85</v>
      </c>
    </row>
  </sheetData>
  <printOptions/>
  <pageMargins left="0.1968503937007874" right="0.1968503937007874" top="0.5511811023622047" bottom="0.984251968503937" header="0" footer="0"/>
  <pageSetup horizontalDpi="600" verticalDpi="600" orientation="landscape" paperSize="9" scale="96" r:id="rId1"/>
  <rowBreaks count="1" manualBreakCount="1">
    <brk id="33" max="255" man="1"/>
  </rowBreaks>
  <ignoredErrors>
    <ignoredError sqref="C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Full72"/>
  <dimension ref="A1:H31"/>
  <sheetViews>
    <sheetView workbookViewId="0" topLeftCell="A1">
      <selection activeCell="K4" sqref="K4"/>
    </sheetView>
  </sheetViews>
  <sheetFormatPr defaultColWidth="9.140625" defaultRowHeight="12.75"/>
  <cols>
    <col min="1" max="1" width="10.8515625" style="49" customWidth="1"/>
    <col min="2" max="2" width="59.7109375" style="49" customWidth="1"/>
    <col min="3" max="3" width="15.421875" style="49" customWidth="1"/>
    <col min="4" max="16384" width="9.140625" style="49" customWidth="1"/>
  </cols>
  <sheetData>
    <row r="1" spans="1:2" ht="27.75" customHeight="1">
      <c r="A1" s="163" t="s">
        <v>336</v>
      </c>
      <c r="B1" s="164"/>
    </row>
    <row r="3" ht="12.75">
      <c r="A3" s="165" t="s">
        <v>73</v>
      </c>
    </row>
    <row r="5" ht="12.75">
      <c r="A5" s="166"/>
    </row>
    <row r="6" spans="1:3" ht="12.75">
      <c r="A6" s="109"/>
      <c r="B6" s="109"/>
      <c r="C6" s="276" t="s">
        <v>9</v>
      </c>
    </row>
    <row r="7" spans="1:3" ht="25.5">
      <c r="A7" s="167" t="s">
        <v>332</v>
      </c>
      <c r="B7" s="167" t="s">
        <v>335</v>
      </c>
      <c r="C7" s="277" t="s">
        <v>71</v>
      </c>
    </row>
    <row r="8" spans="1:4" ht="12.75">
      <c r="A8" s="109" t="s">
        <v>74</v>
      </c>
      <c r="B8" s="109" t="s">
        <v>293</v>
      </c>
      <c r="C8" s="267">
        <v>4564</v>
      </c>
      <c r="D8" s="265"/>
    </row>
    <row r="9" spans="1:4" ht="12.75">
      <c r="A9" s="109" t="s">
        <v>75</v>
      </c>
      <c r="B9" s="109" t="s">
        <v>294</v>
      </c>
      <c r="C9" s="267">
        <v>12560</v>
      </c>
      <c r="D9" s="265"/>
    </row>
    <row r="10" spans="1:4" ht="12.75">
      <c r="A10" s="109" t="s">
        <v>76</v>
      </c>
      <c r="B10" s="109" t="s">
        <v>295</v>
      </c>
      <c r="C10" s="267">
        <v>956270</v>
      </c>
      <c r="D10" s="265"/>
    </row>
    <row r="11" spans="1:4" ht="12.75">
      <c r="A11" s="262" t="s">
        <v>296</v>
      </c>
      <c r="B11" s="109" t="s">
        <v>329</v>
      </c>
      <c r="C11" s="267">
        <v>57204</v>
      </c>
      <c r="D11" s="265"/>
    </row>
    <row r="12" spans="1:4" ht="12.75">
      <c r="A12" s="262" t="s">
        <v>297</v>
      </c>
      <c r="B12" s="109" t="s">
        <v>77</v>
      </c>
      <c r="C12" s="267">
        <v>45453</v>
      </c>
      <c r="D12" s="265"/>
    </row>
    <row r="13" spans="1:4" ht="12.75">
      <c r="A13" s="262" t="s">
        <v>298</v>
      </c>
      <c r="B13" s="109" t="s">
        <v>307</v>
      </c>
      <c r="C13" s="267">
        <v>429126</v>
      </c>
      <c r="D13" s="265"/>
    </row>
    <row r="14" spans="1:4" ht="12.75">
      <c r="A14" s="262" t="s">
        <v>299</v>
      </c>
      <c r="B14" s="109" t="s">
        <v>78</v>
      </c>
      <c r="C14" s="267">
        <v>11882</v>
      </c>
      <c r="D14" s="265"/>
    </row>
    <row r="15" spans="1:4" ht="12.75">
      <c r="A15" s="262" t="s">
        <v>300</v>
      </c>
      <c r="B15" s="109" t="s">
        <v>308</v>
      </c>
      <c r="C15" s="267">
        <v>604561</v>
      </c>
      <c r="D15" s="265"/>
    </row>
    <row r="16" spans="1:4" ht="12.75">
      <c r="A16" s="262" t="s">
        <v>301</v>
      </c>
      <c r="B16" s="109" t="s">
        <v>330</v>
      </c>
      <c r="C16" s="267">
        <v>162680</v>
      </c>
      <c r="D16" s="265"/>
    </row>
    <row r="17" spans="1:4" ht="27.75" customHeight="1">
      <c r="A17" s="263" t="s">
        <v>302</v>
      </c>
      <c r="B17" s="168" t="s">
        <v>309</v>
      </c>
      <c r="C17" s="267">
        <v>808379</v>
      </c>
      <c r="D17" s="265"/>
    </row>
    <row r="18" spans="1:4" ht="34.5" customHeight="1">
      <c r="A18" s="263" t="s">
        <v>303</v>
      </c>
      <c r="B18" s="168" t="s">
        <v>310</v>
      </c>
      <c r="C18" s="267">
        <v>338757</v>
      </c>
      <c r="D18" s="265"/>
    </row>
    <row r="19" spans="1:4" ht="30" customHeight="1">
      <c r="A19" s="263" t="s">
        <v>304</v>
      </c>
      <c r="B19" s="168" t="s">
        <v>311</v>
      </c>
      <c r="C19" s="267">
        <v>37654</v>
      </c>
      <c r="D19" s="265"/>
    </row>
    <row r="20" spans="1:4" ht="12.75">
      <c r="A20" s="262" t="s">
        <v>305</v>
      </c>
      <c r="B20" s="109" t="s">
        <v>79</v>
      </c>
      <c r="C20" s="267">
        <v>21024</v>
      </c>
      <c r="D20" s="265"/>
    </row>
    <row r="21" spans="1:4" ht="24.75" customHeight="1">
      <c r="A21" s="264">
        <v>14</v>
      </c>
      <c r="B21" s="168" t="s">
        <v>306</v>
      </c>
      <c r="C21" s="267">
        <v>554834</v>
      </c>
      <c r="D21" s="265"/>
    </row>
    <row r="22" spans="1:4" ht="24.75" customHeight="1">
      <c r="A22" s="264">
        <v>15</v>
      </c>
      <c r="B22" s="168" t="s">
        <v>80</v>
      </c>
      <c r="C22" s="267">
        <v>8353</v>
      </c>
      <c r="D22" s="265"/>
    </row>
    <row r="23" spans="1:4" ht="24.75" customHeight="1">
      <c r="A23" s="264">
        <v>16</v>
      </c>
      <c r="B23" s="168" t="s">
        <v>312</v>
      </c>
      <c r="C23" s="267">
        <v>6154</v>
      </c>
      <c r="D23" s="265"/>
    </row>
    <row r="24" spans="1:4" ht="24.75" customHeight="1">
      <c r="A24" s="264">
        <v>17</v>
      </c>
      <c r="B24" s="168" t="s">
        <v>313</v>
      </c>
      <c r="C24" s="267">
        <v>87751</v>
      </c>
      <c r="D24" s="265"/>
    </row>
    <row r="25" spans="1:4" ht="12.75">
      <c r="A25" s="261">
        <v>18</v>
      </c>
      <c r="B25" s="109" t="s">
        <v>314</v>
      </c>
      <c r="C25" s="267">
        <v>683</v>
      </c>
      <c r="D25" s="265"/>
    </row>
    <row r="26" spans="1:4" ht="12.75">
      <c r="A26" s="107"/>
      <c r="B26" s="221" t="s">
        <v>337</v>
      </c>
      <c r="C26" s="266">
        <f>SUM(C8:C25)</f>
        <v>4147889</v>
      </c>
      <c r="D26" s="265"/>
    </row>
    <row r="27" spans="1:3" ht="12.75">
      <c r="A27" s="109"/>
      <c r="B27" s="109"/>
      <c r="C27" s="109"/>
    </row>
    <row r="28" spans="1:8" ht="12" customHeight="1">
      <c r="A28" s="292" t="s">
        <v>187</v>
      </c>
      <c r="B28" s="288" t="s">
        <v>173</v>
      </c>
      <c r="C28" s="293"/>
      <c r="D28" s="294"/>
      <c r="E28" s="171"/>
      <c r="F28" s="171"/>
      <c r="G28" s="171"/>
      <c r="H28" s="172"/>
    </row>
    <row r="29" spans="1:8" ht="31.5" customHeight="1">
      <c r="A29" s="295" t="str">
        <f>"(1)"</f>
        <v>(1)</v>
      </c>
      <c r="B29" s="319" t="s">
        <v>334</v>
      </c>
      <c r="C29" s="319"/>
      <c r="D29" s="319"/>
      <c r="E29" s="171"/>
      <c r="F29" s="171"/>
      <c r="G29" s="171"/>
      <c r="H29" s="173"/>
    </row>
    <row r="30" spans="1:8" ht="12" customHeight="1">
      <c r="A30" s="296" t="s">
        <v>196</v>
      </c>
      <c r="B30" s="292" t="s">
        <v>333</v>
      </c>
      <c r="C30" s="293"/>
      <c r="D30" s="294"/>
      <c r="E30" s="174"/>
      <c r="F30" s="174"/>
      <c r="G30" s="174"/>
      <c r="H30" s="172"/>
    </row>
    <row r="31" spans="1:4" ht="12.75">
      <c r="A31" s="257"/>
      <c r="B31" s="257"/>
      <c r="C31" s="257"/>
      <c r="D31" s="257"/>
    </row>
  </sheetData>
  <mergeCells count="1">
    <mergeCell ref="B29:D29"/>
  </mergeCells>
  <printOptions/>
  <pageMargins left="0.1968503937007874" right="0.1968503937007874" top="0.5511811023622047" bottom="0.6692913385826772" header="0" footer="0"/>
  <pageSetup fitToHeight="2" horizontalDpi="600" verticalDpi="600" orientation="portrait" paperSize="9" scale="64" r:id="rId1"/>
  <ignoredErrors>
    <ignoredError sqref="A8:A3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Full84"/>
  <dimension ref="A1:G33"/>
  <sheetViews>
    <sheetView workbookViewId="0" topLeftCell="A1">
      <selection activeCell="K4" sqref="K4"/>
    </sheetView>
  </sheetViews>
  <sheetFormatPr defaultColWidth="9.140625" defaultRowHeight="12.75"/>
  <cols>
    <col min="1" max="1" width="9.8515625" style="49" customWidth="1"/>
    <col min="2" max="2" width="69.7109375" style="49" customWidth="1"/>
    <col min="3" max="16384" width="11.421875" style="49" customWidth="1"/>
  </cols>
  <sheetData>
    <row r="1" spans="1:5" ht="15" customHeight="1">
      <c r="A1" s="106" t="s">
        <v>338</v>
      </c>
      <c r="B1" s="65"/>
      <c r="C1" s="320"/>
      <c r="D1" s="320"/>
      <c r="E1" s="320"/>
    </row>
    <row r="2" spans="1:5" ht="12.75">
      <c r="A2" s="107"/>
      <c r="B2" s="107"/>
      <c r="C2" s="108"/>
      <c r="D2" s="107"/>
      <c r="E2" s="278" t="s">
        <v>9</v>
      </c>
    </row>
    <row r="3" spans="1:5" ht="12.75">
      <c r="A3" s="109"/>
      <c r="B3" s="109"/>
      <c r="C3" s="176"/>
      <c r="D3" s="177" t="s">
        <v>49</v>
      </c>
      <c r="E3" s="109"/>
    </row>
    <row r="4" spans="1:5" ht="12.75">
      <c r="A4" s="107"/>
      <c r="B4" s="107"/>
      <c r="C4" s="110" t="s">
        <v>50</v>
      </c>
      <c r="D4" s="110" t="s">
        <v>11</v>
      </c>
      <c r="E4" s="110" t="s">
        <v>188</v>
      </c>
    </row>
    <row r="5" spans="1:5" s="16" customFormat="1" ht="13.5" customHeight="1">
      <c r="A5" s="321" t="s">
        <v>51</v>
      </c>
      <c r="B5" s="321"/>
      <c r="C5" s="234">
        <v>19.75</v>
      </c>
      <c r="D5" s="234">
        <v>6119</v>
      </c>
      <c r="E5" s="235">
        <f aca="true" t="shared" si="0" ref="E5:E25">SUM(C5:D5)</f>
        <v>6138.75</v>
      </c>
    </row>
    <row r="6" spans="1:5" s="16" customFormat="1" ht="24" customHeight="1">
      <c r="A6" s="321" t="s">
        <v>52</v>
      </c>
      <c r="B6" s="321"/>
      <c r="C6" s="234">
        <v>1060.88</v>
      </c>
      <c r="D6" s="234">
        <v>797691</v>
      </c>
      <c r="E6" s="235">
        <f t="shared" si="0"/>
        <v>798751.88</v>
      </c>
    </row>
    <row r="7" spans="1:5" s="16" customFormat="1" ht="24" customHeight="1">
      <c r="A7" s="321" t="s">
        <v>53</v>
      </c>
      <c r="B7" s="321"/>
      <c r="C7" s="234">
        <v>1360.25</v>
      </c>
      <c r="D7" s="234">
        <v>217300</v>
      </c>
      <c r="E7" s="235">
        <f t="shared" si="0"/>
        <v>218660.25</v>
      </c>
    </row>
    <row r="8" spans="1:5" s="16" customFormat="1" ht="12">
      <c r="A8" s="321" t="s">
        <v>54</v>
      </c>
      <c r="B8" s="321"/>
      <c r="C8" s="234">
        <v>553.77</v>
      </c>
      <c r="D8" s="234">
        <v>43156</v>
      </c>
      <c r="E8" s="235">
        <f t="shared" si="0"/>
        <v>43709.77</v>
      </c>
    </row>
    <row r="9" spans="1:5" s="16" customFormat="1" ht="12">
      <c r="A9" s="321" t="s">
        <v>55</v>
      </c>
      <c r="B9" s="321"/>
      <c r="C9" s="234">
        <v>196.48</v>
      </c>
      <c r="D9" s="234">
        <v>252</v>
      </c>
      <c r="E9" s="235">
        <f t="shared" si="0"/>
        <v>448.48</v>
      </c>
    </row>
    <row r="10" spans="1:5" s="16" customFormat="1" ht="12">
      <c r="A10" s="321" t="s">
        <v>56</v>
      </c>
      <c r="B10" s="321"/>
      <c r="C10" s="234">
        <v>11090.75</v>
      </c>
      <c r="D10" s="234">
        <v>77199</v>
      </c>
      <c r="E10" s="235">
        <f t="shared" si="0"/>
        <v>88289.75</v>
      </c>
    </row>
    <row r="11" spans="1:5" s="16" customFormat="1" ht="12">
      <c r="A11" s="321" t="s">
        <v>57</v>
      </c>
      <c r="B11" s="321"/>
      <c r="C11" s="234">
        <v>205684.28</v>
      </c>
      <c r="D11" s="234">
        <v>93446</v>
      </c>
      <c r="E11" s="235">
        <f t="shared" si="0"/>
        <v>299130.28</v>
      </c>
    </row>
    <row r="12" spans="1:5" s="16" customFormat="1" ht="24" customHeight="1">
      <c r="A12" s="321" t="s">
        <v>58</v>
      </c>
      <c r="B12" s="321"/>
      <c r="C12" s="234">
        <v>12716.79</v>
      </c>
      <c r="D12" s="234">
        <v>10328</v>
      </c>
      <c r="E12" s="235">
        <f t="shared" si="0"/>
        <v>23044.79</v>
      </c>
    </row>
    <row r="13" spans="1:5" s="16" customFormat="1" ht="12">
      <c r="A13" s="321" t="s">
        <v>59</v>
      </c>
      <c r="B13" s="321"/>
      <c r="C13" s="234">
        <v>669.62</v>
      </c>
      <c r="D13" s="234">
        <v>24</v>
      </c>
      <c r="E13" s="235">
        <f t="shared" si="0"/>
        <v>693.62</v>
      </c>
    </row>
    <row r="14" spans="1:5" s="16" customFormat="1" ht="12">
      <c r="A14" s="321" t="s">
        <v>60</v>
      </c>
      <c r="B14" s="321"/>
      <c r="C14" s="234">
        <v>38281.63</v>
      </c>
      <c r="D14" s="234">
        <v>469238</v>
      </c>
      <c r="E14" s="235">
        <f t="shared" si="0"/>
        <v>507519.63</v>
      </c>
    </row>
    <row r="15" spans="1:5" s="16" customFormat="1" ht="24" customHeight="1">
      <c r="A15" s="321" t="s">
        <v>61</v>
      </c>
      <c r="B15" s="321"/>
      <c r="C15" s="234">
        <v>19603.54</v>
      </c>
      <c r="D15" s="234">
        <v>12833</v>
      </c>
      <c r="E15" s="235">
        <f t="shared" si="0"/>
        <v>32436.54</v>
      </c>
    </row>
    <row r="16" spans="1:5" s="16" customFormat="1" ht="12">
      <c r="A16" s="321" t="s">
        <v>62</v>
      </c>
      <c r="B16" s="321"/>
      <c r="C16" s="234">
        <v>7962.64</v>
      </c>
      <c r="D16" s="234">
        <v>293742</v>
      </c>
      <c r="E16" s="235">
        <f t="shared" si="0"/>
        <v>301704.64</v>
      </c>
    </row>
    <row r="17" spans="1:5" s="16" customFormat="1" ht="12">
      <c r="A17" s="321" t="s">
        <v>63</v>
      </c>
      <c r="B17" s="321"/>
      <c r="C17" s="234">
        <v>20329.65</v>
      </c>
      <c r="D17" s="234"/>
      <c r="E17" s="235">
        <f t="shared" si="0"/>
        <v>20329.65</v>
      </c>
    </row>
    <row r="18" spans="1:5" s="16" customFormat="1" ht="12">
      <c r="A18" s="321" t="s">
        <v>64</v>
      </c>
      <c r="B18" s="321"/>
      <c r="C18" s="234">
        <v>7689.51</v>
      </c>
      <c r="D18" s="234"/>
      <c r="E18" s="235">
        <f t="shared" si="0"/>
        <v>7689.51</v>
      </c>
    </row>
    <row r="19" spans="1:5" s="16" customFormat="1" ht="24" customHeight="1">
      <c r="A19" s="321" t="s">
        <v>65</v>
      </c>
      <c r="B19" s="321"/>
      <c r="C19" s="234">
        <v>31692.72</v>
      </c>
      <c r="D19" s="234">
        <v>68535</v>
      </c>
      <c r="E19" s="235">
        <f t="shared" si="0"/>
        <v>100227.72</v>
      </c>
    </row>
    <row r="20" spans="1:5" s="16" customFormat="1" ht="12">
      <c r="A20" s="321" t="s">
        <v>66</v>
      </c>
      <c r="B20" s="321"/>
      <c r="C20" s="234">
        <v>22214.01</v>
      </c>
      <c r="D20" s="234">
        <v>54210</v>
      </c>
      <c r="E20" s="235">
        <f t="shared" si="0"/>
        <v>76424.01</v>
      </c>
    </row>
    <row r="21" spans="1:5" s="16" customFormat="1" ht="12">
      <c r="A21" s="321" t="s">
        <v>67</v>
      </c>
      <c r="B21" s="321"/>
      <c r="C21" s="234">
        <v>3828.01</v>
      </c>
      <c r="D21" s="234">
        <v>219600</v>
      </c>
      <c r="E21" s="235">
        <f t="shared" si="0"/>
        <v>223428.01</v>
      </c>
    </row>
    <row r="22" spans="1:5" s="16" customFormat="1" ht="24" customHeight="1">
      <c r="A22" s="322" t="s">
        <v>68</v>
      </c>
      <c r="B22" s="322"/>
      <c r="C22" s="234">
        <v>21356.66</v>
      </c>
      <c r="D22" s="234">
        <v>283</v>
      </c>
      <c r="E22" s="235">
        <f t="shared" si="0"/>
        <v>21639.66</v>
      </c>
    </row>
    <row r="23" spans="1:6" s="16" customFormat="1" ht="24" customHeight="1">
      <c r="A23" s="322" t="s">
        <v>69</v>
      </c>
      <c r="B23" s="322"/>
      <c r="C23" s="234">
        <v>6601.76</v>
      </c>
      <c r="D23" s="234">
        <v>565585</v>
      </c>
      <c r="E23" s="235">
        <f t="shared" si="0"/>
        <v>572186.76</v>
      </c>
      <c r="F23" s="175"/>
    </row>
    <row r="24" spans="1:5" s="16" customFormat="1" ht="24" customHeight="1">
      <c r="A24" s="321" t="s">
        <v>70</v>
      </c>
      <c r="B24" s="321"/>
      <c r="C24" s="234">
        <v>2716.09</v>
      </c>
      <c r="D24" s="234">
        <v>802719</v>
      </c>
      <c r="E24" s="235">
        <f t="shared" si="0"/>
        <v>805435.09</v>
      </c>
    </row>
    <row r="25" spans="1:5" s="16" customFormat="1" ht="13.5" customHeight="1">
      <c r="A25" s="111" t="s">
        <v>188</v>
      </c>
      <c r="B25" s="82"/>
      <c r="C25" s="236">
        <f>SUM(C5:C24)</f>
        <v>415628.79000000004</v>
      </c>
      <c r="D25" s="236">
        <f>SUM(D5:D24)</f>
        <v>3732260</v>
      </c>
      <c r="E25" s="236">
        <f t="shared" si="0"/>
        <v>4147888.79</v>
      </c>
    </row>
    <row r="26" spans="1:5" s="16" customFormat="1" ht="12">
      <c r="A26" s="15"/>
      <c r="B26" s="15"/>
      <c r="C26" s="15"/>
      <c r="D26" s="15"/>
      <c r="E26" s="15"/>
    </row>
    <row r="27" spans="1:7" s="16" customFormat="1" ht="11.25">
      <c r="A27" s="257" t="s">
        <v>174</v>
      </c>
      <c r="B27" s="257"/>
      <c r="C27" s="257"/>
      <c r="D27" s="257"/>
      <c r="E27" s="257"/>
      <c r="F27" s="257"/>
      <c r="G27" s="257"/>
    </row>
    <row r="28" spans="1:7" s="16" customFormat="1" ht="27" customHeight="1">
      <c r="A28" s="323" t="s">
        <v>358</v>
      </c>
      <c r="B28" s="323"/>
      <c r="C28" s="323"/>
      <c r="D28" s="323"/>
      <c r="E28" s="323"/>
      <c r="F28" s="323"/>
      <c r="G28" s="323"/>
    </row>
    <row r="29" spans="1:7" s="16" customFormat="1" ht="21.75" customHeight="1">
      <c r="A29" s="323" t="s">
        <v>359</v>
      </c>
      <c r="B29" s="323"/>
      <c r="C29" s="323"/>
      <c r="D29" s="323"/>
      <c r="E29" s="323"/>
      <c r="F29" s="323"/>
      <c r="G29" s="323"/>
    </row>
    <row r="30" spans="1:5" s="16" customFormat="1" ht="12">
      <c r="A30" s="15"/>
      <c r="B30" s="15"/>
      <c r="C30" s="15"/>
      <c r="D30" s="15"/>
      <c r="E30" s="15"/>
    </row>
    <row r="31" s="50" customFormat="1" ht="12.75"/>
    <row r="32" s="50" customFormat="1" ht="12.75">
      <c r="A32" s="17"/>
    </row>
    <row r="33" s="50" customFormat="1" ht="12.75">
      <c r="A33" s="17"/>
    </row>
    <row r="34" s="50" customFormat="1" ht="12.75"/>
    <row r="35" s="50" customFormat="1" ht="12.75"/>
    <row r="36" s="50" customFormat="1" ht="12.75"/>
  </sheetData>
  <mergeCells count="23">
    <mergeCell ref="A9:B9"/>
    <mergeCell ref="A10:B10"/>
    <mergeCell ref="A11:B11"/>
    <mergeCell ref="A12:B12"/>
    <mergeCell ref="A5:B5"/>
    <mergeCell ref="A6:B6"/>
    <mergeCell ref="A7:B7"/>
    <mergeCell ref="A8:B8"/>
    <mergeCell ref="A29:G29"/>
    <mergeCell ref="A15:B15"/>
    <mergeCell ref="A24:B24"/>
    <mergeCell ref="A23:B23"/>
    <mergeCell ref="A28:G28"/>
    <mergeCell ref="C1:E1"/>
    <mergeCell ref="A20:B20"/>
    <mergeCell ref="A21:B21"/>
    <mergeCell ref="A22:B22"/>
    <mergeCell ref="A16:B16"/>
    <mergeCell ref="A17:B17"/>
    <mergeCell ref="A18:B18"/>
    <mergeCell ref="A19:B19"/>
    <mergeCell ref="A13:B13"/>
    <mergeCell ref="A14:B14"/>
  </mergeCells>
  <printOptions/>
  <pageMargins left="0.1968503937007874" right="0.1968503937007874" top="0.5511811023622047" bottom="0.984251968503937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ull83"/>
  <dimension ref="A1:J66"/>
  <sheetViews>
    <sheetView showGridLines="0" workbookViewId="0" topLeftCell="A46">
      <selection activeCell="K4" sqref="K4"/>
    </sheetView>
  </sheetViews>
  <sheetFormatPr defaultColWidth="9.140625" defaultRowHeight="12.75"/>
  <cols>
    <col min="1" max="1" width="6.140625" style="1" customWidth="1"/>
    <col min="2" max="2" width="3.7109375" style="1" customWidth="1"/>
    <col min="3" max="3" width="5.7109375" style="1" customWidth="1"/>
    <col min="4" max="4" width="16.7109375" style="1" customWidth="1"/>
    <col min="5" max="5" width="10.140625" style="1" customWidth="1"/>
    <col min="6" max="6" width="4.28125" style="1" customWidth="1"/>
    <col min="7" max="7" width="11.28125" style="1" customWidth="1"/>
    <col min="8" max="8" width="13.00390625" style="1" customWidth="1"/>
    <col min="9" max="9" width="12.7109375" style="2" customWidth="1"/>
    <col min="10" max="16384" width="11.421875" style="1" customWidth="1"/>
  </cols>
  <sheetData>
    <row r="1" spans="1:10" ht="17.25" customHeight="1">
      <c r="A1" s="113" t="s">
        <v>339</v>
      </c>
      <c r="B1" s="112"/>
      <c r="C1" s="112"/>
      <c r="D1" s="62"/>
      <c r="H1" s="64"/>
      <c r="J1" s="2"/>
    </row>
    <row r="2" spans="1:4" ht="11.25" customHeight="1">
      <c r="A2" s="112"/>
      <c r="B2" s="112"/>
      <c r="C2" s="112"/>
      <c r="D2" s="61"/>
    </row>
    <row r="3" spans="1:9" ht="12" customHeight="1">
      <c r="A3" s="73"/>
      <c r="B3" s="72"/>
      <c r="C3" s="72"/>
      <c r="D3" s="72"/>
      <c r="E3" s="73"/>
      <c r="F3" s="73"/>
      <c r="G3" s="73"/>
      <c r="H3" s="73"/>
      <c r="I3" s="92" t="s">
        <v>9</v>
      </c>
    </row>
    <row r="4" spans="1:9" ht="3.75" customHeight="1">
      <c r="A4" s="77"/>
      <c r="B4" s="77"/>
      <c r="C4" s="77"/>
      <c r="D4" s="77"/>
      <c r="E4" s="76"/>
      <c r="F4" s="76"/>
      <c r="G4" s="76"/>
      <c r="H4" s="76"/>
      <c r="I4" s="99"/>
    </row>
    <row r="5" spans="1:9" s="4" customFormat="1" ht="7.5" customHeight="1">
      <c r="A5" s="73"/>
      <c r="B5" s="73"/>
      <c r="C5" s="73"/>
      <c r="D5" s="73"/>
      <c r="E5" s="73"/>
      <c r="F5" s="73"/>
      <c r="G5" s="73"/>
      <c r="H5" s="73"/>
      <c r="I5" s="71"/>
    </row>
    <row r="6" spans="1:9" s="4" customFormat="1" ht="7.5" customHeight="1">
      <c r="A6" s="73"/>
      <c r="B6" s="73"/>
      <c r="C6" s="73"/>
      <c r="D6" s="73"/>
      <c r="E6" s="73"/>
      <c r="F6" s="73"/>
      <c r="G6" s="73"/>
      <c r="H6" s="73"/>
      <c r="I6" s="71"/>
    </row>
    <row r="7" spans="1:9" s="4" customFormat="1" ht="12" customHeight="1">
      <c r="A7" s="73"/>
      <c r="B7" s="73"/>
      <c r="C7" s="73"/>
      <c r="D7" s="73"/>
      <c r="E7" s="92" t="s">
        <v>10</v>
      </c>
      <c r="F7" s="92"/>
      <c r="G7" s="327" t="s">
        <v>256</v>
      </c>
      <c r="H7" s="327"/>
      <c r="I7" s="327"/>
    </row>
    <row r="8" spans="1:9" s="4" customFormat="1" ht="12" customHeight="1">
      <c r="A8" s="77"/>
      <c r="B8" s="77"/>
      <c r="C8" s="77"/>
      <c r="D8" s="77"/>
      <c r="E8" s="100" t="s">
        <v>175</v>
      </c>
      <c r="F8" s="100"/>
      <c r="G8" s="100" t="s">
        <v>11</v>
      </c>
      <c r="H8" s="100" t="s">
        <v>12</v>
      </c>
      <c r="I8" s="100" t="s">
        <v>188</v>
      </c>
    </row>
    <row r="9" spans="1:9" s="4" customFormat="1" ht="3.75" customHeight="1">
      <c r="A9" s="73"/>
      <c r="B9" s="73"/>
      <c r="C9" s="73"/>
      <c r="D9" s="73"/>
      <c r="E9" s="71"/>
      <c r="F9" s="71"/>
      <c r="G9" s="73"/>
      <c r="H9" s="73"/>
      <c r="I9" s="71"/>
    </row>
    <row r="10" spans="1:10" s="30" customFormat="1" ht="12" customHeight="1">
      <c r="A10" s="72" t="s">
        <v>195</v>
      </c>
      <c r="B10" s="72"/>
      <c r="C10" s="72"/>
      <c r="D10" s="72"/>
      <c r="E10" s="286">
        <v>169</v>
      </c>
      <c r="F10" s="237"/>
      <c r="G10" s="70">
        <v>5819.42</v>
      </c>
      <c r="H10" s="70">
        <v>95737.92</v>
      </c>
      <c r="I10" s="238">
        <f aca="true" t="shared" si="0" ref="I10:I51">SUM(G10:H10)</f>
        <v>101557.34</v>
      </c>
      <c r="J10" s="85"/>
    </row>
    <row r="11" spans="1:10" s="30" customFormat="1" ht="12" customHeight="1">
      <c r="A11" s="72" t="s">
        <v>197</v>
      </c>
      <c r="B11" s="72"/>
      <c r="C11" s="72"/>
      <c r="D11" s="72"/>
      <c r="E11" s="286">
        <v>293</v>
      </c>
      <c r="F11" s="237"/>
      <c r="G11" s="70">
        <v>1603.46</v>
      </c>
      <c r="H11" s="70">
        <v>32928.4</v>
      </c>
      <c r="I11" s="238">
        <f t="shared" si="0"/>
        <v>34531.86</v>
      </c>
      <c r="J11" s="85"/>
    </row>
    <row r="12" spans="1:10" s="30" customFormat="1" ht="12" customHeight="1">
      <c r="A12" s="72" t="s">
        <v>198</v>
      </c>
      <c r="B12" s="72"/>
      <c r="C12" s="72"/>
      <c r="D12" s="72"/>
      <c r="E12" s="286">
        <v>559</v>
      </c>
      <c r="F12" s="237"/>
      <c r="G12" s="70">
        <v>12234.07</v>
      </c>
      <c r="H12" s="70">
        <v>154799.95</v>
      </c>
      <c r="I12" s="238">
        <f t="shared" si="0"/>
        <v>167034.02000000002</v>
      </c>
      <c r="J12" s="85"/>
    </row>
    <row r="13" spans="1:10" s="30" customFormat="1" ht="12" customHeight="1">
      <c r="A13" s="72" t="s">
        <v>199</v>
      </c>
      <c r="B13" s="72"/>
      <c r="C13" s="72"/>
      <c r="D13" s="72"/>
      <c r="E13" s="286">
        <v>42</v>
      </c>
      <c r="F13" s="237"/>
      <c r="G13" s="70">
        <v>131.44</v>
      </c>
      <c r="H13" s="70">
        <v>1680.1</v>
      </c>
      <c r="I13" s="238">
        <f t="shared" si="0"/>
        <v>1811.54</v>
      </c>
      <c r="J13" s="85"/>
    </row>
    <row r="14" spans="1:10" s="30" customFormat="1" ht="12" customHeight="1">
      <c r="A14" s="72" t="s">
        <v>200</v>
      </c>
      <c r="B14" s="72"/>
      <c r="C14" s="72"/>
      <c r="D14" s="72"/>
      <c r="E14" s="286">
        <v>15</v>
      </c>
      <c r="F14" s="237"/>
      <c r="G14" s="70">
        <v>26.6</v>
      </c>
      <c r="H14" s="70">
        <v>1028.07</v>
      </c>
      <c r="I14" s="238">
        <f t="shared" si="0"/>
        <v>1054.6699999999998</v>
      </c>
      <c r="J14" s="85"/>
    </row>
    <row r="15" spans="1:10" s="30" customFormat="1" ht="12" customHeight="1">
      <c r="A15" s="72" t="s">
        <v>186</v>
      </c>
      <c r="B15" s="72"/>
      <c r="C15" s="72"/>
      <c r="D15" s="72"/>
      <c r="E15" s="286">
        <v>382</v>
      </c>
      <c r="F15" s="237"/>
      <c r="G15" s="70">
        <v>4981.73</v>
      </c>
      <c r="H15" s="70">
        <v>173433.95</v>
      </c>
      <c r="I15" s="238">
        <f t="shared" si="0"/>
        <v>178415.68000000002</v>
      </c>
      <c r="J15" s="85"/>
    </row>
    <row r="16" spans="1:10" s="30" customFormat="1" ht="12" customHeight="1">
      <c r="A16" s="72" t="s">
        <v>201</v>
      </c>
      <c r="B16" s="72"/>
      <c r="C16" s="72"/>
      <c r="D16" s="72"/>
      <c r="E16" s="286">
        <v>726</v>
      </c>
      <c r="F16" s="237"/>
      <c r="G16" s="70">
        <v>4243.63</v>
      </c>
      <c r="H16" s="70">
        <v>128795.34</v>
      </c>
      <c r="I16" s="238">
        <f t="shared" si="0"/>
        <v>133038.97</v>
      </c>
      <c r="J16" s="85"/>
    </row>
    <row r="17" spans="1:10" s="30" customFormat="1" ht="12" customHeight="1">
      <c r="A17" s="72" t="s">
        <v>202</v>
      </c>
      <c r="B17" s="72"/>
      <c r="C17" s="72"/>
      <c r="D17" s="72"/>
      <c r="E17" s="286">
        <v>299</v>
      </c>
      <c r="F17" s="237"/>
      <c r="G17" s="70">
        <v>11304.16</v>
      </c>
      <c r="H17" s="70">
        <v>89377.8</v>
      </c>
      <c r="I17" s="238">
        <f t="shared" si="0"/>
        <v>100681.96</v>
      </c>
      <c r="J17" s="85"/>
    </row>
    <row r="18" spans="1:10" s="30" customFormat="1" ht="12" customHeight="1">
      <c r="A18" s="72" t="s">
        <v>190</v>
      </c>
      <c r="B18" s="72"/>
      <c r="C18" s="72"/>
      <c r="D18" s="72"/>
      <c r="E18" s="286">
        <v>151</v>
      </c>
      <c r="F18" s="237"/>
      <c r="G18" s="70">
        <v>4767.63</v>
      </c>
      <c r="H18" s="70">
        <v>48294.02</v>
      </c>
      <c r="I18" s="238">
        <f t="shared" si="0"/>
        <v>53061.649999999994</v>
      </c>
      <c r="J18" s="85"/>
    </row>
    <row r="19" spans="1:10" s="30" customFormat="1" ht="12" customHeight="1">
      <c r="A19" s="72" t="s">
        <v>203</v>
      </c>
      <c r="B19" s="72"/>
      <c r="C19" s="72"/>
      <c r="D19" s="72"/>
      <c r="E19" s="286">
        <v>269</v>
      </c>
      <c r="F19" s="237"/>
      <c r="G19" s="70">
        <v>1126.84</v>
      </c>
      <c r="H19" s="70">
        <v>39624.74</v>
      </c>
      <c r="I19" s="238">
        <f t="shared" si="0"/>
        <v>40751.579999999994</v>
      </c>
      <c r="J19" s="85"/>
    </row>
    <row r="20" spans="1:10" s="30" customFormat="1" ht="12" customHeight="1">
      <c r="A20" s="72" t="s">
        <v>204</v>
      </c>
      <c r="B20" s="72"/>
      <c r="C20" s="72"/>
      <c r="D20" s="72"/>
      <c r="E20" s="286">
        <v>1633</v>
      </c>
      <c r="F20" s="237"/>
      <c r="G20" s="70">
        <v>27578.51</v>
      </c>
      <c r="H20" s="70">
        <v>358206.46</v>
      </c>
      <c r="I20" s="238">
        <f t="shared" si="0"/>
        <v>385784.97000000003</v>
      </c>
      <c r="J20" s="85"/>
    </row>
    <row r="21" spans="1:10" s="30" customFormat="1" ht="12" customHeight="1">
      <c r="A21" s="72" t="s">
        <v>205</v>
      </c>
      <c r="B21" s="72"/>
      <c r="C21" s="72"/>
      <c r="D21" s="72"/>
      <c r="E21" s="286">
        <v>152</v>
      </c>
      <c r="F21" s="237"/>
      <c r="G21" s="70">
        <v>1752.06</v>
      </c>
      <c r="H21" s="70">
        <v>48649.45</v>
      </c>
      <c r="I21" s="238">
        <f t="shared" si="0"/>
        <v>50401.509999999995</v>
      </c>
      <c r="J21" s="85"/>
    </row>
    <row r="22" spans="1:10" s="30" customFormat="1" ht="12" customHeight="1">
      <c r="A22" s="72" t="s">
        <v>206</v>
      </c>
      <c r="B22" s="72"/>
      <c r="C22" s="72"/>
      <c r="D22" s="72"/>
      <c r="E22" s="286">
        <v>1453</v>
      </c>
      <c r="F22" s="237"/>
      <c r="G22" s="70">
        <v>26979.51</v>
      </c>
      <c r="H22" s="70">
        <v>237515.22</v>
      </c>
      <c r="I22" s="238">
        <f t="shared" si="0"/>
        <v>264494.73</v>
      </c>
      <c r="J22" s="85"/>
    </row>
    <row r="23" spans="1:10" s="4" customFormat="1" ht="12" customHeight="1">
      <c r="A23" s="72" t="s">
        <v>207</v>
      </c>
      <c r="B23" s="72"/>
      <c r="C23" s="72"/>
      <c r="D23" s="72"/>
      <c r="E23" s="286">
        <v>143</v>
      </c>
      <c r="F23" s="73"/>
      <c r="G23" s="70">
        <v>349.97</v>
      </c>
      <c r="H23" s="70">
        <v>16609.99</v>
      </c>
      <c r="I23" s="238">
        <f t="shared" si="0"/>
        <v>16959.960000000003</v>
      </c>
      <c r="J23" s="83"/>
    </row>
    <row r="24" spans="1:10" s="4" customFormat="1" ht="12" customHeight="1">
      <c r="A24" s="72" t="s">
        <v>208</v>
      </c>
      <c r="B24" s="72"/>
      <c r="C24" s="72"/>
      <c r="D24" s="72"/>
      <c r="E24" s="286">
        <v>49</v>
      </c>
      <c r="F24" s="73"/>
      <c r="G24" s="70">
        <v>23.95</v>
      </c>
      <c r="H24" s="70">
        <v>3497.26</v>
      </c>
      <c r="I24" s="238">
        <f t="shared" si="0"/>
        <v>3521.21</v>
      </c>
      <c r="J24" s="83"/>
    </row>
    <row r="25" spans="1:10" s="4" customFormat="1" ht="12" customHeight="1">
      <c r="A25" s="72" t="s">
        <v>210</v>
      </c>
      <c r="B25" s="72"/>
      <c r="C25" s="72"/>
      <c r="D25" s="72"/>
      <c r="E25" s="286">
        <v>94</v>
      </c>
      <c r="F25" s="73"/>
      <c r="G25" s="70">
        <v>3904.6</v>
      </c>
      <c r="H25" s="70">
        <v>30238.31</v>
      </c>
      <c r="I25" s="238">
        <f t="shared" si="0"/>
        <v>34142.91</v>
      </c>
      <c r="J25" s="83"/>
    </row>
    <row r="26" spans="1:10" s="4" customFormat="1" ht="12" customHeight="1">
      <c r="A26" s="72" t="s">
        <v>211</v>
      </c>
      <c r="B26" s="72"/>
      <c r="C26" s="72"/>
      <c r="D26" s="72"/>
      <c r="E26" s="286">
        <v>115</v>
      </c>
      <c r="F26" s="73"/>
      <c r="G26" s="70">
        <v>882.25</v>
      </c>
      <c r="H26" s="70">
        <v>25495.77</v>
      </c>
      <c r="I26" s="238">
        <f t="shared" si="0"/>
        <v>26378.02</v>
      </c>
      <c r="J26" s="83"/>
    </row>
    <row r="27" spans="1:10" s="4" customFormat="1" ht="12" customHeight="1">
      <c r="A27" s="72" t="s">
        <v>212</v>
      </c>
      <c r="B27" s="72"/>
      <c r="C27" s="72"/>
      <c r="D27" s="72"/>
      <c r="E27" s="286">
        <v>99</v>
      </c>
      <c r="F27" s="73"/>
      <c r="G27" s="70">
        <v>200.02</v>
      </c>
      <c r="H27" s="70">
        <v>22618.76</v>
      </c>
      <c r="I27" s="238">
        <f t="shared" si="0"/>
        <v>22818.78</v>
      </c>
      <c r="J27" s="83"/>
    </row>
    <row r="28" spans="1:10" s="4" customFormat="1" ht="12" customHeight="1">
      <c r="A28" s="72" t="s">
        <v>213</v>
      </c>
      <c r="B28" s="72"/>
      <c r="C28" s="72"/>
      <c r="D28" s="72"/>
      <c r="E28" s="286">
        <v>319</v>
      </c>
      <c r="F28" s="73"/>
      <c r="G28" s="70">
        <v>2415.73</v>
      </c>
      <c r="H28" s="70">
        <v>61811.26</v>
      </c>
      <c r="I28" s="238">
        <f t="shared" si="0"/>
        <v>64226.990000000005</v>
      </c>
      <c r="J28" s="83"/>
    </row>
    <row r="29" spans="1:10" s="4" customFormat="1" ht="12" customHeight="1">
      <c r="A29" s="72" t="s">
        <v>214</v>
      </c>
      <c r="B29" s="72"/>
      <c r="C29" s="72"/>
      <c r="D29" s="72"/>
      <c r="E29" s="286">
        <v>331</v>
      </c>
      <c r="F29" s="73"/>
      <c r="G29" s="70">
        <v>11726.91</v>
      </c>
      <c r="H29" s="70">
        <v>97942.01</v>
      </c>
      <c r="I29" s="238">
        <f t="shared" si="0"/>
        <v>109668.92</v>
      </c>
      <c r="J29" s="83"/>
    </row>
    <row r="30" spans="1:10" s="4" customFormat="1" ht="12" customHeight="1">
      <c r="A30" s="72" t="s">
        <v>215</v>
      </c>
      <c r="B30" s="72"/>
      <c r="C30" s="72"/>
      <c r="D30" s="72"/>
      <c r="E30" s="286">
        <v>737</v>
      </c>
      <c r="F30" s="73"/>
      <c r="G30" s="70">
        <v>24385.14</v>
      </c>
      <c r="H30" s="70">
        <v>94174.13</v>
      </c>
      <c r="I30" s="238">
        <f t="shared" si="0"/>
        <v>118559.27</v>
      </c>
      <c r="J30" s="83"/>
    </row>
    <row r="31" spans="1:10" s="4" customFormat="1" ht="12" customHeight="1">
      <c r="A31" s="72" t="s">
        <v>216</v>
      </c>
      <c r="B31" s="72"/>
      <c r="C31" s="72"/>
      <c r="D31" s="72"/>
      <c r="E31" s="286">
        <v>187</v>
      </c>
      <c r="F31" s="73"/>
      <c r="G31" s="70">
        <v>2097.25</v>
      </c>
      <c r="H31" s="70">
        <v>51140.19</v>
      </c>
      <c r="I31" s="238">
        <f t="shared" si="0"/>
        <v>53237.44</v>
      </c>
      <c r="J31" s="83"/>
    </row>
    <row r="32" spans="1:10" s="4" customFormat="1" ht="12" customHeight="1">
      <c r="A32" s="72" t="s">
        <v>217</v>
      </c>
      <c r="B32" s="72"/>
      <c r="C32" s="72"/>
      <c r="D32" s="72"/>
      <c r="E32" s="286">
        <v>133</v>
      </c>
      <c r="F32" s="73"/>
      <c r="G32" s="70">
        <v>270.9</v>
      </c>
      <c r="H32" s="70">
        <v>12351.89</v>
      </c>
      <c r="I32" s="238">
        <f t="shared" si="0"/>
        <v>12622.789999999999</v>
      </c>
      <c r="J32" s="83"/>
    </row>
    <row r="33" spans="1:10" s="4" customFormat="1" ht="12" customHeight="1">
      <c r="A33" s="72" t="s">
        <v>218</v>
      </c>
      <c r="B33" s="72"/>
      <c r="C33" s="72"/>
      <c r="D33" s="72"/>
      <c r="E33" s="286">
        <v>754</v>
      </c>
      <c r="F33" s="73"/>
      <c r="G33" s="70">
        <v>6212.41</v>
      </c>
      <c r="H33" s="70">
        <v>166861.63</v>
      </c>
      <c r="I33" s="238">
        <f t="shared" si="0"/>
        <v>173074.04</v>
      </c>
      <c r="J33" s="83"/>
    </row>
    <row r="34" spans="1:10" s="4" customFormat="1" ht="12" customHeight="1">
      <c r="A34" s="72" t="s">
        <v>219</v>
      </c>
      <c r="B34" s="72"/>
      <c r="C34" s="72"/>
      <c r="D34" s="72"/>
      <c r="E34" s="286">
        <v>63</v>
      </c>
      <c r="F34" s="73"/>
      <c r="G34" s="70">
        <v>119.06</v>
      </c>
      <c r="H34" s="70">
        <v>3424.82</v>
      </c>
      <c r="I34" s="238">
        <f t="shared" si="0"/>
        <v>3543.88</v>
      </c>
      <c r="J34" s="83"/>
    </row>
    <row r="35" spans="1:10" s="4" customFormat="1" ht="12" customHeight="1">
      <c r="A35" s="72" t="s">
        <v>0</v>
      </c>
      <c r="B35" s="72"/>
      <c r="C35" s="72"/>
      <c r="D35" s="72"/>
      <c r="E35" s="286">
        <v>32</v>
      </c>
      <c r="F35" s="73"/>
      <c r="G35" s="70">
        <v>9.06</v>
      </c>
      <c r="H35" s="70">
        <v>1569.06</v>
      </c>
      <c r="I35" s="238">
        <f t="shared" si="0"/>
        <v>1578.12</v>
      </c>
      <c r="J35" s="83"/>
    </row>
    <row r="36" spans="1:10" s="4" customFormat="1" ht="12" customHeight="1">
      <c r="A36" s="72" t="s">
        <v>220</v>
      </c>
      <c r="B36" s="72"/>
      <c r="C36" s="72"/>
      <c r="D36" s="72"/>
      <c r="E36" s="286">
        <v>111</v>
      </c>
      <c r="F36" s="73"/>
      <c r="G36" s="70">
        <v>419.92</v>
      </c>
      <c r="H36" s="70">
        <v>51456.78</v>
      </c>
      <c r="I36" s="238">
        <f t="shared" si="0"/>
        <v>51876.7</v>
      </c>
      <c r="J36" s="83"/>
    </row>
    <row r="37" spans="1:10" s="4" customFormat="1" ht="12" customHeight="1">
      <c r="A37" s="72" t="s">
        <v>221</v>
      </c>
      <c r="B37" s="72"/>
      <c r="C37" s="72"/>
      <c r="D37" s="72"/>
      <c r="E37" s="286">
        <v>153</v>
      </c>
      <c r="F37" s="73"/>
      <c r="G37" s="70">
        <v>2814.24</v>
      </c>
      <c r="H37" s="70">
        <v>25072.4</v>
      </c>
      <c r="I37" s="238">
        <f t="shared" si="0"/>
        <v>27886.64</v>
      </c>
      <c r="J37" s="83"/>
    </row>
    <row r="38" spans="1:10" s="4" customFormat="1" ht="12" customHeight="1">
      <c r="A38" s="72" t="s">
        <v>222</v>
      </c>
      <c r="B38" s="72"/>
      <c r="C38" s="72"/>
      <c r="D38" s="72"/>
      <c r="E38" s="286">
        <v>154</v>
      </c>
      <c r="F38" s="73"/>
      <c r="G38" s="70">
        <v>58.65</v>
      </c>
      <c r="H38" s="70">
        <v>10666.68</v>
      </c>
      <c r="I38" s="238">
        <f t="shared" si="0"/>
        <v>10725.33</v>
      </c>
      <c r="J38" s="83"/>
    </row>
    <row r="39" spans="1:10" s="4" customFormat="1" ht="12" customHeight="1">
      <c r="A39" s="72" t="s">
        <v>223</v>
      </c>
      <c r="B39" s="72"/>
      <c r="C39" s="72"/>
      <c r="D39" s="72"/>
      <c r="E39" s="286">
        <v>96</v>
      </c>
      <c r="F39" s="73"/>
      <c r="G39" s="70">
        <v>1481.75</v>
      </c>
      <c r="H39" s="70">
        <v>68893.83</v>
      </c>
      <c r="I39" s="238">
        <f t="shared" si="0"/>
        <v>70375.58</v>
      </c>
      <c r="J39" s="83"/>
    </row>
    <row r="40" spans="1:10" s="4" customFormat="1" ht="12" customHeight="1">
      <c r="A40" s="72" t="s">
        <v>224</v>
      </c>
      <c r="B40" s="72"/>
      <c r="C40" s="72"/>
      <c r="D40" s="72"/>
      <c r="E40" s="286">
        <v>132</v>
      </c>
      <c r="F40" s="73"/>
      <c r="G40" s="70">
        <v>536.49</v>
      </c>
      <c r="H40" s="70">
        <v>23270.25</v>
      </c>
      <c r="I40" s="238">
        <f t="shared" si="0"/>
        <v>23806.74</v>
      </c>
      <c r="J40" s="83"/>
    </row>
    <row r="41" spans="1:10" s="4" customFormat="1" ht="12" customHeight="1">
      <c r="A41" s="72" t="s">
        <v>225</v>
      </c>
      <c r="B41" s="72"/>
      <c r="C41" s="72"/>
      <c r="D41" s="72"/>
      <c r="E41" s="286">
        <v>56</v>
      </c>
      <c r="F41" s="73"/>
      <c r="G41" s="70">
        <v>1462.26</v>
      </c>
      <c r="H41" s="70">
        <v>79108.69</v>
      </c>
      <c r="I41" s="238">
        <f t="shared" si="0"/>
        <v>80570.95</v>
      </c>
      <c r="J41" s="83"/>
    </row>
    <row r="42" spans="1:10" s="4" customFormat="1" ht="12" customHeight="1">
      <c r="A42" s="72" t="s">
        <v>226</v>
      </c>
      <c r="B42" s="72"/>
      <c r="C42" s="72"/>
      <c r="D42" s="72"/>
      <c r="E42" s="286">
        <v>387</v>
      </c>
      <c r="F42" s="73"/>
      <c r="G42" s="70">
        <v>2293.97</v>
      </c>
      <c r="H42" s="70">
        <v>95218.68</v>
      </c>
      <c r="I42" s="238">
        <f t="shared" si="0"/>
        <v>97512.65</v>
      </c>
      <c r="J42" s="83"/>
    </row>
    <row r="43" spans="1:10" s="4" customFormat="1" ht="12" customHeight="1">
      <c r="A43" s="72" t="s">
        <v>227</v>
      </c>
      <c r="B43" s="72"/>
      <c r="C43" s="72"/>
      <c r="D43" s="72"/>
      <c r="E43" s="286">
        <v>407</v>
      </c>
      <c r="F43" s="73"/>
      <c r="G43" s="70">
        <v>3079.21</v>
      </c>
      <c r="H43" s="70">
        <v>95451.93</v>
      </c>
      <c r="I43" s="238">
        <f t="shared" si="0"/>
        <v>98531.14</v>
      </c>
      <c r="J43" s="83"/>
    </row>
    <row r="44" spans="1:10" s="4" customFormat="1" ht="12" customHeight="1">
      <c r="A44" s="72" t="s">
        <v>228</v>
      </c>
      <c r="B44" s="72"/>
      <c r="C44" s="72"/>
      <c r="D44" s="72"/>
      <c r="E44" s="286">
        <v>54</v>
      </c>
      <c r="F44" s="73"/>
      <c r="G44" s="70">
        <v>173.67</v>
      </c>
      <c r="H44" s="70">
        <v>17650.59</v>
      </c>
      <c r="I44" s="238">
        <f t="shared" si="0"/>
        <v>17824.26</v>
      </c>
      <c r="J44" s="83"/>
    </row>
    <row r="45" spans="1:10" s="4" customFormat="1" ht="12" customHeight="1">
      <c r="A45" s="72" t="s">
        <v>229</v>
      </c>
      <c r="B45" s="72"/>
      <c r="C45" s="72"/>
      <c r="D45" s="72"/>
      <c r="E45" s="286">
        <v>308</v>
      </c>
      <c r="F45" s="73"/>
      <c r="G45" s="70">
        <v>43885.2</v>
      </c>
      <c r="H45" s="70">
        <v>99759.38</v>
      </c>
      <c r="I45" s="238">
        <f t="shared" si="0"/>
        <v>143644.58000000002</v>
      </c>
      <c r="J45" s="83"/>
    </row>
    <row r="46" spans="1:10" s="4" customFormat="1" ht="12" customHeight="1">
      <c r="A46" s="72" t="s">
        <v>230</v>
      </c>
      <c r="B46" s="72"/>
      <c r="C46" s="72"/>
      <c r="D46" s="72"/>
      <c r="E46" s="286">
        <v>91</v>
      </c>
      <c r="F46" s="73"/>
      <c r="G46" s="70">
        <v>63.42</v>
      </c>
      <c r="H46" s="70">
        <v>11025.95</v>
      </c>
      <c r="I46" s="238">
        <f t="shared" si="0"/>
        <v>11089.37</v>
      </c>
      <c r="J46" s="83"/>
    </row>
    <row r="47" spans="1:10" s="4" customFormat="1" ht="12" customHeight="1">
      <c r="A47" s="72" t="s">
        <v>231</v>
      </c>
      <c r="B47" s="72"/>
      <c r="C47" s="72"/>
      <c r="D47" s="72"/>
      <c r="E47" s="286">
        <v>107</v>
      </c>
      <c r="F47" s="73"/>
      <c r="G47" s="70">
        <v>417.98</v>
      </c>
      <c r="H47" s="70">
        <v>18980.02</v>
      </c>
      <c r="I47" s="238">
        <f t="shared" si="0"/>
        <v>19398</v>
      </c>
      <c r="J47" s="83"/>
    </row>
    <row r="48" spans="1:10" s="4" customFormat="1" ht="12" customHeight="1">
      <c r="A48" s="72" t="s">
        <v>232</v>
      </c>
      <c r="B48" s="72"/>
      <c r="C48" s="72"/>
      <c r="D48" s="72"/>
      <c r="E48" s="286">
        <v>16</v>
      </c>
      <c r="F48" s="73"/>
      <c r="G48" s="70">
        <v>102.3</v>
      </c>
      <c r="H48" s="70">
        <v>1417.26</v>
      </c>
      <c r="I48" s="238">
        <f t="shared" si="0"/>
        <v>1519.56</v>
      </c>
      <c r="J48" s="83"/>
    </row>
    <row r="49" spans="1:10" s="4" customFormat="1" ht="12" customHeight="1">
      <c r="A49" s="72" t="s">
        <v>233</v>
      </c>
      <c r="B49" s="72"/>
      <c r="C49" s="72"/>
      <c r="D49" s="72"/>
      <c r="E49" s="286">
        <v>2594</v>
      </c>
      <c r="F49" s="73"/>
      <c r="G49" s="70">
        <v>96620.9</v>
      </c>
      <c r="H49" s="70">
        <v>843671.28</v>
      </c>
      <c r="I49" s="238">
        <f t="shared" si="0"/>
        <v>940292.18</v>
      </c>
      <c r="J49" s="83"/>
    </row>
    <row r="50" spans="1:10" s="4" customFormat="1" ht="12" customHeight="1">
      <c r="A50" s="72" t="s">
        <v>234</v>
      </c>
      <c r="B50" s="72"/>
      <c r="C50" s="72"/>
      <c r="D50" s="72"/>
      <c r="E50" s="286">
        <v>1385</v>
      </c>
      <c r="F50" s="73"/>
      <c r="G50" s="70">
        <v>107072.5</v>
      </c>
      <c r="H50" s="70">
        <v>292809.57</v>
      </c>
      <c r="I50" s="238">
        <f t="shared" si="0"/>
        <v>399882.07</v>
      </c>
      <c r="J50" s="83"/>
    </row>
    <row r="51" spans="1:10" s="6" customFormat="1" ht="12" customHeight="1">
      <c r="A51" s="87" t="s">
        <v>1</v>
      </c>
      <c r="B51" s="87"/>
      <c r="C51" s="87"/>
      <c r="D51" s="87"/>
      <c r="E51" s="104">
        <f>SUM(E10:E50)</f>
        <v>15250</v>
      </c>
      <c r="F51" s="114"/>
      <c r="G51" s="114">
        <f>SUM(G10:G50)</f>
        <v>415628.77</v>
      </c>
      <c r="H51" s="114">
        <f>SUM(H10:H50)</f>
        <v>3732259.7899999996</v>
      </c>
      <c r="I51" s="238">
        <f t="shared" si="0"/>
        <v>4147888.5599999996</v>
      </c>
      <c r="J51" s="84"/>
    </row>
    <row r="52" spans="1:10" s="4" customFormat="1" ht="12" customHeight="1">
      <c r="A52" s="96" t="s">
        <v>2</v>
      </c>
      <c r="B52" s="96"/>
      <c r="C52" s="96"/>
      <c r="D52" s="96"/>
      <c r="E52" s="70"/>
      <c r="F52" s="70"/>
      <c r="G52" s="70"/>
      <c r="H52" s="70"/>
      <c r="I52" s="104"/>
      <c r="J52" s="83"/>
    </row>
    <row r="53" spans="1:9" s="4" customFormat="1" ht="12" customHeight="1">
      <c r="A53" s="328" t="s">
        <v>3</v>
      </c>
      <c r="B53" s="328"/>
      <c r="C53" s="328"/>
      <c r="D53" s="328"/>
      <c r="E53" s="70"/>
      <c r="F53" s="70"/>
      <c r="G53" s="70"/>
      <c r="H53" s="70"/>
      <c r="I53" s="104"/>
    </row>
    <row r="54" spans="1:9" s="4" customFormat="1" ht="12" customHeight="1">
      <c r="A54" s="96" t="s">
        <v>4</v>
      </c>
      <c r="B54" s="96"/>
      <c r="C54" s="96"/>
      <c r="D54" s="96"/>
      <c r="E54" s="70"/>
      <c r="F54" s="70"/>
      <c r="G54" s="70"/>
      <c r="H54" s="70"/>
      <c r="I54" s="104"/>
    </row>
    <row r="55" spans="1:9" s="4" customFormat="1" ht="12" customHeight="1">
      <c r="A55" s="96" t="s">
        <v>5</v>
      </c>
      <c r="B55" s="96"/>
      <c r="C55" s="96"/>
      <c r="D55" s="96"/>
      <c r="E55" s="70"/>
      <c r="F55" s="70"/>
      <c r="G55" s="70"/>
      <c r="H55" s="70"/>
      <c r="I55" s="104"/>
    </row>
    <row r="56" spans="1:9" s="4" customFormat="1" ht="12" customHeight="1">
      <c r="A56" s="96" t="s">
        <v>6</v>
      </c>
      <c r="B56" s="96"/>
      <c r="C56" s="96"/>
      <c r="D56" s="96"/>
      <c r="E56" s="70"/>
      <c r="F56" s="70"/>
      <c r="G56" s="70"/>
      <c r="H56" s="70"/>
      <c r="I56" s="104"/>
    </row>
    <row r="57" spans="1:9" s="4" customFormat="1" ht="12" customHeight="1">
      <c r="A57" s="328" t="s">
        <v>7</v>
      </c>
      <c r="B57" s="328"/>
      <c r="C57" s="328"/>
      <c r="D57" s="328"/>
      <c r="E57" s="70"/>
      <c r="F57" s="70"/>
      <c r="G57" s="70"/>
      <c r="H57" s="70"/>
      <c r="I57" s="104"/>
    </row>
    <row r="58" spans="1:9" s="4" customFormat="1" ht="12" customHeight="1">
      <c r="A58" s="96" t="s">
        <v>8</v>
      </c>
      <c r="B58" s="96"/>
      <c r="C58" s="96"/>
      <c r="D58" s="96"/>
      <c r="E58" s="116"/>
      <c r="F58" s="116"/>
      <c r="G58" s="116"/>
      <c r="H58" s="116"/>
      <c r="I58" s="240"/>
    </row>
    <row r="59" spans="1:9" s="4" customFormat="1" ht="12" customHeight="1">
      <c r="A59" s="76" t="s">
        <v>331</v>
      </c>
      <c r="B59" s="76"/>
      <c r="C59" s="76"/>
      <c r="D59" s="76"/>
      <c r="E59" s="117"/>
      <c r="F59" s="117"/>
      <c r="G59" s="117"/>
      <c r="H59" s="117"/>
      <c r="I59" s="239"/>
    </row>
    <row r="60" spans="1:9" s="4" customFormat="1" ht="4.5" customHeight="1">
      <c r="A60" s="73"/>
      <c r="B60" s="73"/>
      <c r="C60" s="73"/>
      <c r="D60" s="73"/>
      <c r="E60" s="115"/>
      <c r="F60" s="115"/>
      <c r="G60" s="115"/>
      <c r="H60" s="115"/>
      <c r="I60" s="115"/>
    </row>
    <row r="61" spans="1:9" s="21" customFormat="1" ht="12" customHeight="1">
      <c r="A61" s="279" t="s">
        <v>187</v>
      </c>
      <c r="B61" s="280" t="s">
        <v>191</v>
      </c>
      <c r="C61" s="279"/>
      <c r="D61" s="279"/>
      <c r="E61" s="280"/>
      <c r="F61" s="281"/>
      <c r="G61" s="281"/>
      <c r="H61" s="282"/>
      <c r="I61" s="282"/>
    </row>
    <row r="62" spans="1:10" s="21" customFormat="1" ht="37.5" customHeight="1">
      <c r="A62" s="280" t="str">
        <f>"(1)"</f>
        <v>(1)</v>
      </c>
      <c r="B62" s="326" t="s">
        <v>340</v>
      </c>
      <c r="C62" s="326"/>
      <c r="D62" s="326"/>
      <c r="E62" s="326"/>
      <c r="F62" s="326"/>
      <c r="G62" s="326"/>
      <c r="H62" s="326"/>
      <c r="I62" s="326"/>
      <c r="J62" s="33"/>
    </row>
    <row r="63" spans="1:9" s="21" customFormat="1" ht="12" customHeight="1">
      <c r="A63" s="280" t="str">
        <f>"(2)"</f>
        <v>(2)</v>
      </c>
      <c r="B63" s="283" t="s">
        <v>13</v>
      </c>
      <c r="C63" s="284"/>
      <c r="D63" s="284"/>
      <c r="E63" s="283"/>
      <c r="F63" s="283"/>
      <c r="G63" s="283"/>
      <c r="H63" s="285"/>
      <c r="I63" s="285"/>
    </row>
    <row r="64" spans="1:9" s="21" customFormat="1" ht="30.75" customHeight="1">
      <c r="A64" s="280" t="str">
        <f>"(3)"</f>
        <v>(3)</v>
      </c>
      <c r="B64" s="325" t="s">
        <v>14</v>
      </c>
      <c r="C64" s="325"/>
      <c r="D64" s="325"/>
      <c r="E64" s="325"/>
      <c r="F64" s="325"/>
      <c r="G64" s="325"/>
      <c r="H64" s="325"/>
      <c r="I64" s="325"/>
    </row>
    <row r="65" spans="1:9" ht="36" customHeight="1">
      <c r="A65" s="324" t="s">
        <v>341</v>
      </c>
      <c r="B65" s="324"/>
      <c r="C65" s="324"/>
      <c r="D65" s="324"/>
      <c r="E65" s="324"/>
      <c r="F65" s="324"/>
      <c r="G65" s="324"/>
      <c r="H65" s="324"/>
      <c r="I65" s="324"/>
    </row>
    <row r="66" spans="7:9" ht="12">
      <c r="G66" s="34"/>
      <c r="H66" s="34"/>
      <c r="I66" s="34"/>
    </row>
  </sheetData>
  <mergeCells count="6">
    <mergeCell ref="A65:I65"/>
    <mergeCell ref="B64:I64"/>
    <mergeCell ref="B62:I62"/>
    <mergeCell ref="G7:I7"/>
    <mergeCell ref="A53:D53"/>
    <mergeCell ref="A57:D57"/>
  </mergeCells>
  <printOptions/>
  <pageMargins left="0.1968503937007874" right="0.1968503937007874" top="0.5511811023622047" bottom="0.984251968503937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4"/>
  <sheetViews>
    <sheetView showGridLines="0" workbookViewId="0" topLeftCell="A1">
      <selection activeCell="K4" sqref="K4"/>
    </sheetView>
  </sheetViews>
  <sheetFormatPr defaultColWidth="11.57421875" defaultRowHeight="12.75"/>
  <cols>
    <col min="1" max="1" width="4.7109375" style="10" customWidth="1"/>
    <col min="2" max="2" width="3.7109375" style="10" customWidth="1"/>
    <col min="3" max="3" width="5.7109375" style="10" customWidth="1"/>
    <col min="4" max="4" width="6.28125" style="41" customWidth="1"/>
    <col min="5" max="5" width="6.8515625" style="10" customWidth="1"/>
    <col min="6" max="6" width="10.140625" style="9" customWidth="1"/>
    <col min="7" max="7" width="11.421875" style="55" customWidth="1"/>
    <col min="8" max="8" width="10.7109375" style="52" customWidth="1"/>
    <col min="9" max="9" width="10.8515625" style="9" customWidth="1"/>
    <col min="10" max="10" width="11.57421875" style="29" customWidth="1"/>
    <col min="11" max="11" width="0.13671875" style="10" customWidth="1"/>
    <col min="12" max="12" width="5.57421875" style="10" customWidth="1"/>
    <col min="13" max="13" width="6.00390625" style="10" customWidth="1"/>
    <col min="14" max="14" width="5.8515625" style="10" customWidth="1"/>
    <col min="15" max="15" width="3.7109375" style="10" customWidth="1"/>
    <col min="16" max="16" width="8.28125" style="10" customWidth="1"/>
    <col min="17" max="17" width="7.7109375" style="10" customWidth="1"/>
    <col min="18" max="18" width="8.140625" style="10" customWidth="1"/>
    <col min="19" max="16384" width="11.57421875" style="10" customWidth="1"/>
  </cols>
  <sheetData>
    <row r="1" spans="1:9" ht="18" customHeight="1">
      <c r="A1" s="86" t="s">
        <v>360</v>
      </c>
      <c r="B1" s="118"/>
      <c r="C1" s="118"/>
      <c r="D1" s="62"/>
      <c r="E1" s="22"/>
      <c r="F1" s="8"/>
      <c r="G1" s="27"/>
      <c r="H1" s="63"/>
      <c r="I1" s="8"/>
    </row>
    <row r="2" spans="1:10" ht="11.25" customHeight="1">
      <c r="A2" s="118"/>
      <c r="B2" s="118"/>
      <c r="C2" s="118"/>
      <c r="D2" s="61"/>
      <c r="E2" s="22"/>
      <c r="F2" s="8"/>
      <c r="G2" s="27"/>
      <c r="H2" s="8"/>
      <c r="I2" s="8"/>
      <c r="J2" s="28"/>
    </row>
    <row r="3" spans="1:13" ht="12" customHeight="1">
      <c r="A3" s="73"/>
      <c r="B3" s="73"/>
      <c r="C3" s="73"/>
      <c r="D3" s="72"/>
      <c r="E3" s="73"/>
      <c r="F3" s="89"/>
      <c r="G3" s="69"/>
      <c r="H3" s="89"/>
      <c r="I3" s="78"/>
      <c r="J3" s="119" t="s">
        <v>9</v>
      </c>
      <c r="K3" s="11"/>
      <c r="L3" s="11"/>
      <c r="M3" s="35"/>
    </row>
    <row r="4" spans="1:14" ht="3.75" customHeight="1">
      <c r="A4" s="76"/>
      <c r="B4" s="76"/>
      <c r="C4" s="76"/>
      <c r="D4" s="77"/>
      <c r="E4" s="76"/>
      <c r="F4" s="93"/>
      <c r="G4" s="94"/>
      <c r="H4" s="93"/>
      <c r="I4" s="93"/>
      <c r="J4" s="91"/>
      <c r="K4" s="11"/>
      <c r="L4" s="11"/>
      <c r="M4" s="11"/>
      <c r="N4" s="11"/>
    </row>
    <row r="5" spans="1:10" s="4" customFormat="1" ht="9.75" customHeight="1">
      <c r="A5" s="89"/>
      <c r="B5" s="89"/>
      <c r="C5" s="89"/>
      <c r="D5" s="72"/>
      <c r="E5" s="73"/>
      <c r="F5" s="329"/>
      <c r="G5" s="329"/>
      <c r="H5" s="329"/>
      <c r="I5" s="329"/>
      <c r="J5" s="329"/>
    </row>
    <row r="6" spans="1:10" s="4" customFormat="1" ht="12" customHeight="1">
      <c r="A6" s="89"/>
      <c r="B6" s="89"/>
      <c r="C6" s="89"/>
      <c r="D6" s="72"/>
      <c r="E6" s="92" t="s">
        <v>15</v>
      </c>
      <c r="F6" s="327" t="s">
        <v>16</v>
      </c>
      <c r="G6" s="327"/>
      <c r="H6" s="327"/>
      <c r="I6" s="327"/>
      <c r="J6" s="120"/>
    </row>
    <row r="7" spans="1:10" s="4" customFormat="1" ht="12" customHeight="1">
      <c r="A7" s="89"/>
      <c r="B7" s="89"/>
      <c r="C7" s="89"/>
      <c r="D7" s="72"/>
      <c r="E7" s="121" t="s">
        <v>17</v>
      </c>
      <c r="F7" s="122"/>
      <c r="G7" s="123"/>
      <c r="H7" s="124"/>
      <c r="I7" s="125"/>
      <c r="J7" s="120"/>
    </row>
    <row r="8" spans="1:12" s="4" customFormat="1" ht="27" customHeight="1">
      <c r="A8" s="93"/>
      <c r="B8" s="93"/>
      <c r="C8" s="93"/>
      <c r="D8" s="77"/>
      <c r="E8" s="126" t="s">
        <v>18</v>
      </c>
      <c r="F8" s="269" t="s">
        <v>315</v>
      </c>
      <c r="G8" s="128" t="s">
        <v>19</v>
      </c>
      <c r="H8" s="127" t="s">
        <v>20</v>
      </c>
      <c r="I8" s="269" t="s">
        <v>316</v>
      </c>
      <c r="J8" s="129" t="s">
        <v>188</v>
      </c>
      <c r="K8" s="12"/>
      <c r="L8" s="12"/>
    </row>
    <row r="9" spans="1:12" s="4" customFormat="1" ht="3.75" customHeight="1">
      <c r="A9" s="73"/>
      <c r="B9" s="73"/>
      <c r="C9" s="73"/>
      <c r="D9" s="72"/>
      <c r="E9" s="98"/>
      <c r="F9" s="103"/>
      <c r="G9" s="68"/>
      <c r="H9" s="103"/>
      <c r="I9" s="130"/>
      <c r="J9" s="242"/>
      <c r="K9" s="12"/>
      <c r="L9" s="12"/>
    </row>
    <row r="10" spans="1:16" s="4" customFormat="1" ht="12" customHeight="1">
      <c r="A10" s="72" t="s">
        <v>195</v>
      </c>
      <c r="B10" s="72"/>
      <c r="C10" s="72"/>
      <c r="D10" s="72"/>
      <c r="E10" s="303">
        <v>1.1872471102963658</v>
      </c>
      <c r="F10" s="67"/>
      <c r="G10" s="131">
        <v>6809.16</v>
      </c>
      <c r="H10" s="131">
        <v>4568.55</v>
      </c>
      <c r="I10" s="131">
        <v>8252.403</v>
      </c>
      <c r="J10" s="132">
        <f aca="true" t="shared" si="0" ref="J10:J53">F10+G10+H10+I10</f>
        <v>19630.112999999998</v>
      </c>
      <c r="K10" s="12"/>
      <c r="L10" s="12"/>
      <c r="M10" s="12"/>
      <c r="P10" s="18"/>
    </row>
    <row r="11" spans="1:16" s="4" customFormat="1" ht="12" customHeight="1">
      <c r="A11" s="72" t="s">
        <v>197</v>
      </c>
      <c r="B11" s="72"/>
      <c r="C11" s="72"/>
      <c r="D11" s="72"/>
      <c r="E11" s="303">
        <v>2.217897924263129</v>
      </c>
      <c r="F11" s="67">
        <v>73716.49999999999</v>
      </c>
      <c r="G11" s="131"/>
      <c r="H11" s="131"/>
      <c r="I11" s="131">
        <v>40846.14509999999</v>
      </c>
      <c r="J11" s="132">
        <f t="shared" si="0"/>
        <v>114562.64509999997</v>
      </c>
      <c r="K11" s="12"/>
      <c r="L11" s="12"/>
      <c r="M11" s="12"/>
      <c r="P11" s="18"/>
    </row>
    <row r="12" spans="1:16" s="4" customFormat="1" ht="12" customHeight="1">
      <c r="A12" s="72" t="s">
        <v>198</v>
      </c>
      <c r="B12" s="72"/>
      <c r="C12" s="72"/>
      <c r="D12" s="72"/>
      <c r="E12" s="303">
        <v>1.3564209563307497</v>
      </c>
      <c r="F12" s="67">
        <v>31552</v>
      </c>
      <c r="G12" s="131"/>
      <c r="H12" s="131">
        <v>7.28</v>
      </c>
      <c r="I12" s="131">
        <v>21045.4104</v>
      </c>
      <c r="J12" s="132">
        <f t="shared" si="0"/>
        <v>52604.6904</v>
      </c>
      <c r="K12" s="12"/>
      <c r="L12" s="12"/>
      <c r="M12" s="12"/>
      <c r="P12" s="18"/>
    </row>
    <row r="13" spans="1:16" s="4" customFormat="1" ht="12" customHeight="1">
      <c r="A13" s="72" t="s">
        <v>199</v>
      </c>
      <c r="B13" s="72"/>
      <c r="C13" s="72"/>
      <c r="D13" s="72"/>
      <c r="E13" s="303">
        <v>1.2218488218511918</v>
      </c>
      <c r="F13" s="67">
        <v>5138.16</v>
      </c>
      <c r="G13" s="131"/>
      <c r="H13" s="131"/>
      <c r="I13" s="131">
        <v>4399.5575</v>
      </c>
      <c r="J13" s="132">
        <f t="shared" si="0"/>
        <v>9537.717499999999</v>
      </c>
      <c r="K13" s="12"/>
      <c r="L13" s="12"/>
      <c r="M13" s="12"/>
      <c r="P13" s="18"/>
    </row>
    <row r="14" spans="1:16" s="4" customFormat="1" ht="12" customHeight="1">
      <c r="A14" s="72" t="s">
        <v>200</v>
      </c>
      <c r="B14" s="72"/>
      <c r="C14" s="72"/>
      <c r="D14" s="72"/>
      <c r="E14" s="303">
        <v>1.24238003590432</v>
      </c>
      <c r="F14" s="67">
        <v>1287.32</v>
      </c>
      <c r="G14" s="131"/>
      <c r="H14" s="131"/>
      <c r="I14" s="131">
        <v>633.1199999999999</v>
      </c>
      <c r="J14" s="132">
        <f t="shared" si="0"/>
        <v>1920.4399999999998</v>
      </c>
      <c r="K14" s="12"/>
      <c r="L14" s="12"/>
      <c r="M14" s="12"/>
      <c r="P14" s="18"/>
    </row>
    <row r="15" spans="1:16" s="4" customFormat="1" ht="12" customHeight="1">
      <c r="A15" s="72" t="s">
        <v>362</v>
      </c>
      <c r="B15" s="72"/>
      <c r="C15" s="72"/>
      <c r="D15" s="72"/>
      <c r="E15" s="303">
        <v>1.2008884574767344</v>
      </c>
      <c r="F15" s="67">
        <v>105316.39</v>
      </c>
      <c r="G15" s="131">
        <v>92668.44</v>
      </c>
      <c r="H15" s="131">
        <v>719594.98</v>
      </c>
      <c r="I15" s="131">
        <v>497941.5741</v>
      </c>
      <c r="J15" s="132">
        <f t="shared" si="0"/>
        <v>1415521.3841000001</v>
      </c>
      <c r="K15" s="12"/>
      <c r="L15" s="12"/>
      <c r="M15" s="12"/>
      <c r="P15" s="18"/>
    </row>
    <row r="16" spans="1:16" s="4" customFormat="1" ht="12" customHeight="1">
      <c r="A16" s="72" t="s">
        <v>186</v>
      </c>
      <c r="B16" s="72"/>
      <c r="C16" s="72"/>
      <c r="D16" s="72"/>
      <c r="E16" s="303">
        <v>1.4181013256140067</v>
      </c>
      <c r="F16" s="67">
        <v>47939.28</v>
      </c>
      <c r="G16" s="131"/>
      <c r="H16" s="131">
        <v>390.12</v>
      </c>
      <c r="I16" s="131">
        <v>13171.108999999997</v>
      </c>
      <c r="J16" s="132">
        <f t="shared" si="0"/>
        <v>61500.509</v>
      </c>
      <c r="K16" s="12"/>
      <c r="L16" s="12"/>
      <c r="M16" s="12"/>
      <c r="P16" s="18"/>
    </row>
    <row r="17" spans="1:16" s="4" customFormat="1" ht="12" customHeight="1">
      <c r="A17" s="72" t="s">
        <v>201</v>
      </c>
      <c r="B17" s="72"/>
      <c r="C17" s="72"/>
      <c r="D17" s="72"/>
      <c r="E17" s="303">
        <v>1.1715856353574894</v>
      </c>
      <c r="F17" s="67">
        <v>47587.31</v>
      </c>
      <c r="G17" s="131"/>
      <c r="H17" s="131"/>
      <c r="I17" s="131">
        <v>31987.559599999997</v>
      </c>
      <c r="J17" s="132">
        <f t="shared" si="0"/>
        <v>79574.86959999999</v>
      </c>
      <c r="K17" s="12"/>
      <c r="L17" s="12"/>
      <c r="M17" s="12"/>
      <c r="P17" s="18"/>
    </row>
    <row r="18" spans="1:17" s="4" customFormat="1" ht="12" customHeight="1">
      <c r="A18" s="72" t="s">
        <v>202</v>
      </c>
      <c r="B18" s="72"/>
      <c r="C18" s="72"/>
      <c r="D18" s="72"/>
      <c r="E18" s="303">
        <v>1.3687440217354763</v>
      </c>
      <c r="F18" s="67"/>
      <c r="G18" s="131">
        <v>43039.6</v>
      </c>
      <c r="H18" s="131">
        <v>16453.73</v>
      </c>
      <c r="I18" s="131">
        <v>37195.1291</v>
      </c>
      <c r="J18" s="132">
        <f t="shared" si="0"/>
        <v>96688.45910000001</v>
      </c>
      <c r="K18" s="12"/>
      <c r="L18" s="12"/>
      <c r="M18" s="12"/>
      <c r="P18" s="18"/>
      <c r="Q18" s="308"/>
    </row>
    <row r="19" spans="1:17" s="4" customFormat="1" ht="12" customHeight="1">
      <c r="A19" s="72" t="s">
        <v>190</v>
      </c>
      <c r="B19" s="72"/>
      <c r="C19" s="72"/>
      <c r="D19" s="72"/>
      <c r="E19" s="303">
        <v>1.4587213743948912</v>
      </c>
      <c r="F19" s="67">
        <v>23020.46</v>
      </c>
      <c r="G19" s="131">
        <v>1020.35</v>
      </c>
      <c r="H19" s="131"/>
      <c r="I19" s="131">
        <v>20217.6682</v>
      </c>
      <c r="J19" s="132">
        <f t="shared" si="0"/>
        <v>44258.4782</v>
      </c>
      <c r="K19" s="12"/>
      <c r="L19" s="12"/>
      <c r="M19" s="12"/>
      <c r="N19" s="302"/>
      <c r="O19" s="12"/>
      <c r="P19" s="25"/>
      <c r="Q19" s="308"/>
    </row>
    <row r="20" spans="1:17" s="4" customFormat="1" ht="12" customHeight="1">
      <c r="A20" s="72" t="s">
        <v>203</v>
      </c>
      <c r="B20" s="72"/>
      <c r="C20" s="72"/>
      <c r="D20" s="72"/>
      <c r="E20" s="303">
        <v>2.1568252963270744</v>
      </c>
      <c r="F20" s="67">
        <v>68066.49</v>
      </c>
      <c r="G20" s="131"/>
      <c r="H20" s="131"/>
      <c r="I20" s="131">
        <v>37230.17389999999</v>
      </c>
      <c r="J20" s="132">
        <f t="shared" si="0"/>
        <v>105296.66389999999</v>
      </c>
      <c r="K20" s="12"/>
      <c r="L20" s="12"/>
      <c r="M20" s="12"/>
      <c r="N20" s="12"/>
      <c r="O20" s="12"/>
      <c r="P20" s="25"/>
      <c r="Q20" s="308"/>
    </row>
    <row r="21" spans="1:17" s="4" customFormat="1" ht="12" customHeight="1">
      <c r="A21" s="72" t="s">
        <v>204</v>
      </c>
      <c r="B21" s="72"/>
      <c r="C21" s="72"/>
      <c r="D21" s="72"/>
      <c r="E21" s="303">
        <v>1.1233361274970604</v>
      </c>
      <c r="F21" s="67">
        <v>27712.940000000002</v>
      </c>
      <c r="G21" s="131"/>
      <c r="H21" s="131">
        <v>1243.9599999999998</v>
      </c>
      <c r="I21" s="131">
        <v>21812.72</v>
      </c>
      <c r="J21" s="132">
        <f t="shared" si="0"/>
        <v>50769.62</v>
      </c>
      <c r="K21" s="12"/>
      <c r="L21" s="12"/>
      <c r="M21" s="12"/>
      <c r="N21" s="12"/>
      <c r="O21" s="12"/>
      <c r="P21" s="25"/>
      <c r="Q21" s="308"/>
    </row>
    <row r="22" spans="1:17" s="4" customFormat="1" ht="12" customHeight="1">
      <c r="A22" s="72" t="s">
        <v>205</v>
      </c>
      <c r="B22" s="72"/>
      <c r="C22" s="72"/>
      <c r="D22" s="72"/>
      <c r="E22" s="303">
        <v>1.7510708493508258</v>
      </c>
      <c r="F22" s="67">
        <v>16869.55</v>
      </c>
      <c r="G22" s="133">
        <v>699.68</v>
      </c>
      <c r="H22" s="131">
        <v>31361.24</v>
      </c>
      <c r="I22" s="131">
        <v>15710.958300000002</v>
      </c>
      <c r="J22" s="132">
        <f t="shared" si="0"/>
        <v>64641.4283</v>
      </c>
      <c r="K22" s="12"/>
      <c r="L22" s="12"/>
      <c r="M22" s="12"/>
      <c r="N22" s="12"/>
      <c r="O22" s="12"/>
      <c r="P22" s="25"/>
      <c r="Q22" s="308"/>
    </row>
    <row r="23" spans="1:16" s="4" customFormat="1" ht="12" customHeight="1">
      <c r="A23" s="72" t="s">
        <v>207</v>
      </c>
      <c r="B23" s="72"/>
      <c r="C23" s="72"/>
      <c r="D23" s="72"/>
      <c r="E23" s="303">
        <v>1.273414776380718</v>
      </c>
      <c r="F23" s="67">
        <v>13971.58</v>
      </c>
      <c r="G23" s="131"/>
      <c r="H23" s="131"/>
      <c r="I23" s="131">
        <v>5178.961</v>
      </c>
      <c r="J23" s="132">
        <f t="shared" si="0"/>
        <v>19150.541</v>
      </c>
      <c r="K23" s="12"/>
      <c r="L23" s="12"/>
      <c r="M23" s="12"/>
      <c r="N23" s="12"/>
      <c r="O23" s="12"/>
      <c r="P23" s="25"/>
    </row>
    <row r="24" spans="1:16" s="4" customFormat="1" ht="12" customHeight="1">
      <c r="A24" s="72" t="s">
        <v>208</v>
      </c>
      <c r="B24" s="72"/>
      <c r="C24" s="72"/>
      <c r="D24" s="72"/>
      <c r="E24" s="303">
        <v>1.7165405546913148</v>
      </c>
      <c r="F24" s="67">
        <v>9355.62</v>
      </c>
      <c r="G24" s="131"/>
      <c r="H24" s="131"/>
      <c r="I24" s="131">
        <v>2578.0359999999996</v>
      </c>
      <c r="J24" s="132">
        <f t="shared" si="0"/>
        <v>11933.656</v>
      </c>
      <c r="K24" s="12"/>
      <c r="L24" s="12"/>
      <c r="M24" s="12"/>
      <c r="N24" s="12"/>
      <c r="O24" s="12"/>
      <c r="P24" s="12"/>
    </row>
    <row r="25" spans="1:16" s="13" customFormat="1" ht="12" customHeight="1">
      <c r="A25" s="72" t="s">
        <v>210</v>
      </c>
      <c r="B25" s="72"/>
      <c r="C25" s="72"/>
      <c r="D25" s="72"/>
      <c r="E25" s="303">
        <v>1.3923172889822801</v>
      </c>
      <c r="F25" s="134">
        <v>5489.67</v>
      </c>
      <c r="G25" s="133"/>
      <c r="H25" s="88"/>
      <c r="I25" s="88">
        <v>5257.655</v>
      </c>
      <c r="J25" s="132">
        <f t="shared" si="0"/>
        <v>10747.325</v>
      </c>
      <c r="K25" s="14"/>
      <c r="L25" s="14"/>
      <c r="M25" s="14"/>
      <c r="N25" s="14"/>
      <c r="O25" s="14"/>
      <c r="P25" s="14"/>
    </row>
    <row r="26" spans="1:16" s="13" customFormat="1" ht="12" customHeight="1">
      <c r="A26" s="72" t="s">
        <v>211</v>
      </c>
      <c r="B26" s="72"/>
      <c r="C26" s="72"/>
      <c r="D26" s="72"/>
      <c r="E26" s="303">
        <v>1.5395054070697398</v>
      </c>
      <c r="F26" s="134">
        <v>53131.94</v>
      </c>
      <c r="G26" s="131"/>
      <c r="H26" s="131"/>
      <c r="I26" s="131">
        <v>29530.347999999998</v>
      </c>
      <c r="J26" s="132">
        <f t="shared" si="0"/>
        <v>82662.288</v>
      </c>
      <c r="K26" s="14"/>
      <c r="L26" s="14"/>
      <c r="M26" s="14"/>
      <c r="N26" s="14"/>
      <c r="O26" s="14"/>
      <c r="P26" s="14"/>
    </row>
    <row r="27" spans="1:16" s="13" customFormat="1" ht="12" customHeight="1">
      <c r="A27" s="72" t="s">
        <v>212</v>
      </c>
      <c r="B27" s="72"/>
      <c r="C27" s="72"/>
      <c r="D27" s="72"/>
      <c r="E27" s="303">
        <v>0.9883819187841753</v>
      </c>
      <c r="F27" s="134">
        <v>5775.03</v>
      </c>
      <c r="G27" s="131"/>
      <c r="H27" s="131"/>
      <c r="I27" s="131">
        <v>1516.639</v>
      </c>
      <c r="J27" s="132">
        <f t="shared" si="0"/>
        <v>7291.669</v>
      </c>
      <c r="K27" s="14"/>
      <c r="L27" s="14"/>
      <c r="M27" s="14"/>
      <c r="N27" s="14"/>
      <c r="O27" s="14"/>
      <c r="P27" s="14"/>
    </row>
    <row r="28" spans="1:16" s="13" customFormat="1" ht="12" customHeight="1">
      <c r="A28" s="72" t="s">
        <v>213</v>
      </c>
      <c r="B28" s="72"/>
      <c r="C28" s="72"/>
      <c r="D28" s="72"/>
      <c r="E28" s="303">
        <v>1.335728067905769</v>
      </c>
      <c r="F28" s="134">
        <v>17302.74</v>
      </c>
      <c r="G28" s="131"/>
      <c r="H28" s="131"/>
      <c r="I28" s="131">
        <v>9928.848300000001</v>
      </c>
      <c r="J28" s="132">
        <f t="shared" si="0"/>
        <v>27231.588300000003</v>
      </c>
      <c r="K28" s="14"/>
      <c r="L28" s="14"/>
      <c r="M28" s="14"/>
      <c r="N28" s="14"/>
      <c r="O28" s="14"/>
      <c r="P28" s="14"/>
    </row>
    <row r="29" spans="1:16" s="13" customFormat="1" ht="12" customHeight="1">
      <c r="A29" s="72" t="s">
        <v>214</v>
      </c>
      <c r="B29" s="72"/>
      <c r="C29" s="72"/>
      <c r="D29" s="72"/>
      <c r="E29" s="303">
        <v>1.1009560905604352</v>
      </c>
      <c r="F29" s="134">
        <v>15781.84</v>
      </c>
      <c r="G29" s="131">
        <v>29316.91</v>
      </c>
      <c r="H29" s="131"/>
      <c r="I29" s="131">
        <v>28916.6068</v>
      </c>
      <c r="J29" s="132">
        <f t="shared" si="0"/>
        <v>74015.35680000001</v>
      </c>
      <c r="K29" s="14"/>
      <c r="L29" s="14"/>
      <c r="M29" s="14"/>
      <c r="N29" s="14"/>
      <c r="O29" s="14"/>
      <c r="P29" s="14"/>
    </row>
    <row r="30" spans="1:16" s="13" customFormat="1" ht="12" customHeight="1">
      <c r="A30" s="72" t="s">
        <v>215</v>
      </c>
      <c r="B30" s="72"/>
      <c r="C30" s="72"/>
      <c r="D30" s="72"/>
      <c r="E30" s="303">
        <v>1.511040861540695</v>
      </c>
      <c r="F30" s="134">
        <v>7858.7</v>
      </c>
      <c r="G30" s="131"/>
      <c r="H30" s="131">
        <v>125612.45</v>
      </c>
      <c r="I30" s="131">
        <v>96779.90409999999</v>
      </c>
      <c r="J30" s="132">
        <f t="shared" si="0"/>
        <v>230251.05409999998</v>
      </c>
      <c r="K30" s="14"/>
      <c r="L30" s="14"/>
      <c r="M30" s="14"/>
      <c r="N30" s="14"/>
      <c r="O30" s="14"/>
      <c r="P30" s="14"/>
    </row>
    <row r="31" spans="1:16" s="13" customFormat="1" ht="12" customHeight="1">
      <c r="A31" s="72" t="s">
        <v>216</v>
      </c>
      <c r="B31" s="72"/>
      <c r="C31" s="72"/>
      <c r="D31" s="72"/>
      <c r="E31" s="303">
        <v>1.2341792797606306</v>
      </c>
      <c r="F31" s="134">
        <v>15472.02</v>
      </c>
      <c r="G31" s="131"/>
      <c r="H31" s="131"/>
      <c r="I31" s="131">
        <v>17016.718999999997</v>
      </c>
      <c r="J31" s="132">
        <f t="shared" si="0"/>
        <v>32488.738999999998</v>
      </c>
      <c r="K31" s="14"/>
      <c r="L31" s="14"/>
      <c r="M31" s="14"/>
      <c r="N31" s="14"/>
      <c r="O31" s="14"/>
      <c r="P31" s="14"/>
    </row>
    <row r="32" spans="1:16" s="13" customFormat="1" ht="12" customHeight="1">
      <c r="A32" s="72" t="s">
        <v>217</v>
      </c>
      <c r="B32" s="72"/>
      <c r="C32" s="72"/>
      <c r="D32" s="72"/>
      <c r="E32" s="303">
        <v>1.0600597491992094</v>
      </c>
      <c r="F32" s="134">
        <v>11386.6</v>
      </c>
      <c r="G32" s="131"/>
      <c r="H32" s="131"/>
      <c r="I32" s="131">
        <v>4167.6567000000005</v>
      </c>
      <c r="J32" s="132">
        <f t="shared" si="0"/>
        <v>15554.256700000002</v>
      </c>
      <c r="K32" s="14"/>
      <c r="L32" s="14"/>
      <c r="M32" s="14"/>
      <c r="N32" s="14"/>
      <c r="O32" s="14"/>
      <c r="P32" s="14"/>
    </row>
    <row r="33" spans="1:16" s="13" customFormat="1" ht="12" customHeight="1">
      <c r="A33" s="72" t="s">
        <v>218</v>
      </c>
      <c r="B33" s="72"/>
      <c r="C33" s="72"/>
      <c r="D33" s="72"/>
      <c r="E33" s="303">
        <v>1.1531785344766166</v>
      </c>
      <c r="F33" s="134">
        <v>26947.8</v>
      </c>
      <c r="G33" s="131"/>
      <c r="H33" s="131"/>
      <c r="I33" s="131">
        <v>38119.86060000001</v>
      </c>
      <c r="J33" s="132">
        <f t="shared" si="0"/>
        <v>65067.6606</v>
      </c>
      <c r="K33" s="14"/>
      <c r="L33" s="14"/>
      <c r="M33" s="14"/>
      <c r="N33" s="14"/>
      <c r="O33" s="14"/>
      <c r="P33" s="14"/>
    </row>
    <row r="34" spans="1:16" s="13" customFormat="1" ht="12" customHeight="1">
      <c r="A34" s="72" t="s">
        <v>219</v>
      </c>
      <c r="B34" s="72"/>
      <c r="C34" s="72"/>
      <c r="D34" s="72"/>
      <c r="E34" s="303">
        <v>1.2493028384400275</v>
      </c>
      <c r="F34" s="134">
        <v>4058.38</v>
      </c>
      <c r="G34" s="131"/>
      <c r="H34" s="131"/>
      <c r="I34" s="131">
        <v>2377.0849999999996</v>
      </c>
      <c r="J34" s="132">
        <f t="shared" si="0"/>
        <v>6435.465</v>
      </c>
      <c r="K34" s="14"/>
      <c r="L34" s="14"/>
      <c r="M34" s="14"/>
      <c r="N34" s="14"/>
      <c r="O34" s="14"/>
      <c r="P34" s="14"/>
    </row>
    <row r="35" spans="1:16" s="4" customFormat="1" ht="12" customHeight="1">
      <c r="A35" s="72" t="s">
        <v>0</v>
      </c>
      <c r="B35" s="72"/>
      <c r="C35" s="72"/>
      <c r="D35" s="72"/>
      <c r="E35" s="303">
        <v>1.5041056945666569</v>
      </c>
      <c r="F35" s="67">
        <v>2709.11</v>
      </c>
      <c r="G35" s="131"/>
      <c r="H35" s="131"/>
      <c r="I35" s="131">
        <v>1384.7724000000003</v>
      </c>
      <c r="J35" s="132">
        <f t="shared" si="0"/>
        <v>4093.8824000000004</v>
      </c>
      <c r="K35" s="12"/>
      <c r="L35" s="12"/>
      <c r="M35" s="12"/>
      <c r="N35" s="12"/>
      <c r="O35" s="12"/>
      <c r="P35" s="12"/>
    </row>
    <row r="36" spans="1:16" s="4" customFormat="1" ht="12" customHeight="1">
      <c r="A36" s="72" t="s">
        <v>220</v>
      </c>
      <c r="B36" s="72"/>
      <c r="C36" s="72"/>
      <c r="D36" s="72"/>
      <c r="E36" s="303">
        <v>1.0604972852327026</v>
      </c>
      <c r="F36" s="67">
        <v>7807.36</v>
      </c>
      <c r="G36" s="131"/>
      <c r="H36" s="131"/>
      <c r="I36" s="131">
        <v>6618.007600000001</v>
      </c>
      <c r="J36" s="132">
        <f t="shared" si="0"/>
        <v>14425.367600000001</v>
      </c>
      <c r="K36" s="12"/>
      <c r="L36" s="12"/>
      <c r="M36" s="12"/>
      <c r="N36" s="12"/>
      <c r="O36" s="12"/>
      <c r="P36" s="12"/>
    </row>
    <row r="37" spans="1:16" s="4" customFormat="1" ht="12" customHeight="1">
      <c r="A37" s="72" t="s">
        <v>221</v>
      </c>
      <c r="B37" s="72"/>
      <c r="C37" s="72"/>
      <c r="D37" s="72"/>
      <c r="E37" s="303">
        <v>1.279059830659975</v>
      </c>
      <c r="F37" s="67">
        <v>9081.65</v>
      </c>
      <c r="G37" s="131"/>
      <c r="H37" s="131"/>
      <c r="I37" s="131">
        <v>5607.0697</v>
      </c>
      <c r="J37" s="132">
        <f t="shared" si="0"/>
        <v>14688.7197</v>
      </c>
      <c r="K37" s="12"/>
      <c r="L37" s="12"/>
      <c r="M37" s="12"/>
      <c r="N37" s="12"/>
      <c r="O37" s="12"/>
      <c r="P37" s="12"/>
    </row>
    <row r="38" spans="1:16" s="4" customFormat="1" ht="12" customHeight="1">
      <c r="A38" s="72" t="s">
        <v>222</v>
      </c>
      <c r="B38" s="72"/>
      <c r="C38" s="72"/>
      <c r="D38" s="72"/>
      <c r="E38" s="303">
        <v>1.2535613278507667</v>
      </c>
      <c r="F38" s="67">
        <v>2240.89</v>
      </c>
      <c r="G38" s="131"/>
      <c r="H38" s="131"/>
      <c r="I38" s="131">
        <v>2321.3399000000004</v>
      </c>
      <c r="J38" s="132">
        <f t="shared" si="0"/>
        <v>4562.2299</v>
      </c>
      <c r="L38" s="12"/>
      <c r="M38" s="12"/>
      <c r="N38" s="12"/>
      <c r="O38" s="12"/>
      <c r="P38" s="12"/>
    </row>
    <row r="39" spans="1:16" s="4" customFormat="1" ht="12" customHeight="1">
      <c r="A39" s="72" t="s">
        <v>223</v>
      </c>
      <c r="B39" s="72"/>
      <c r="C39" s="72"/>
      <c r="D39" s="72"/>
      <c r="E39" s="303">
        <v>1.2876678580099417</v>
      </c>
      <c r="F39" s="67">
        <v>5357.19</v>
      </c>
      <c r="G39" s="131"/>
      <c r="H39" s="131"/>
      <c r="I39" s="131">
        <v>5860.270599999999</v>
      </c>
      <c r="J39" s="132">
        <f t="shared" si="0"/>
        <v>11217.460599999999</v>
      </c>
      <c r="L39" s="12"/>
      <c r="M39" s="12"/>
      <c r="N39" s="12"/>
      <c r="O39" s="12"/>
      <c r="P39" s="12"/>
    </row>
    <row r="40" spans="1:16" s="4" customFormat="1" ht="12" customHeight="1">
      <c r="A40" s="72" t="s">
        <v>224</v>
      </c>
      <c r="B40" s="72"/>
      <c r="C40" s="72"/>
      <c r="D40" s="72"/>
      <c r="E40" s="303">
        <v>1.5043780546568457</v>
      </c>
      <c r="F40" s="67">
        <v>8225.71</v>
      </c>
      <c r="G40" s="131"/>
      <c r="H40" s="131"/>
      <c r="I40" s="131">
        <v>6197.995999999998</v>
      </c>
      <c r="J40" s="132">
        <f t="shared" si="0"/>
        <v>14423.705999999998</v>
      </c>
      <c r="L40" s="12"/>
      <c r="M40" s="12"/>
      <c r="N40" s="12"/>
      <c r="O40" s="12"/>
      <c r="P40" s="12"/>
    </row>
    <row r="41" spans="1:16" s="4" customFormat="1" ht="12" customHeight="1">
      <c r="A41" s="72" t="s">
        <v>225</v>
      </c>
      <c r="B41" s="72"/>
      <c r="C41" s="72"/>
      <c r="D41" s="72"/>
      <c r="E41" s="303">
        <v>1.0128040946386851</v>
      </c>
      <c r="F41" s="67">
        <v>3953.23</v>
      </c>
      <c r="G41" s="131"/>
      <c r="H41" s="131"/>
      <c r="I41" s="131">
        <v>4684.1912</v>
      </c>
      <c r="J41" s="132">
        <f t="shared" si="0"/>
        <v>8637.4212</v>
      </c>
      <c r="L41" s="12"/>
      <c r="M41" s="12"/>
      <c r="N41" s="12"/>
      <c r="O41" s="12"/>
      <c r="P41" s="12"/>
    </row>
    <row r="42" spans="1:16" s="4" customFormat="1" ht="12" customHeight="1">
      <c r="A42" s="72" t="s">
        <v>226</v>
      </c>
      <c r="B42" s="72"/>
      <c r="C42" s="72"/>
      <c r="D42" s="72"/>
      <c r="E42" s="303">
        <v>1.0944129696762899</v>
      </c>
      <c r="F42" s="67">
        <v>62807.05</v>
      </c>
      <c r="G42" s="131"/>
      <c r="H42" s="131"/>
      <c r="I42" s="131">
        <v>21065.721999999998</v>
      </c>
      <c r="J42" s="132">
        <f t="shared" si="0"/>
        <v>83872.772</v>
      </c>
      <c r="L42" s="12"/>
      <c r="M42" s="12"/>
      <c r="N42" s="12"/>
      <c r="O42" s="12"/>
      <c r="P42" s="12"/>
    </row>
    <row r="43" spans="1:16" s="4" customFormat="1" ht="12" customHeight="1">
      <c r="A43" s="72" t="s">
        <v>227</v>
      </c>
      <c r="B43" s="72"/>
      <c r="C43" s="72"/>
      <c r="D43" s="72"/>
      <c r="E43" s="303">
        <v>1.7290151888233298</v>
      </c>
      <c r="F43" s="67">
        <v>74984.29</v>
      </c>
      <c r="G43" s="131"/>
      <c r="H43" s="131"/>
      <c r="I43" s="131">
        <v>34521.279</v>
      </c>
      <c r="J43" s="132">
        <f t="shared" si="0"/>
        <v>109505.56899999999</v>
      </c>
      <c r="L43" s="12"/>
      <c r="M43" s="12"/>
      <c r="N43" s="12"/>
      <c r="O43" s="12"/>
      <c r="P43" s="12"/>
    </row>
    <row r="44" spans="1:16" s="4" customFormat="1" ht="12" customHeight="1">
      <c r="A44" s="72" t="s">
        <v>228</v>
      </c>
      <c r="B44" s="72"/>
      <c r="C44" s="72"/>
      <c r="D44" s="72"/>
      <c r="E44" s="303">
        <v>1.267420298332846</v>
      </c>
      <c r="F44" s="67">
        <v>4010.12</v>
      </c>
      <c r="G44" s="131"/>
      <c r="H44" s="131"/>
      <c r="I44" s="131">
        <v>2316.5126</v>
      </c>
      <c r="J44" s="132">
        <f t="shared" si="0"/>
        <v>6326.6326</v>
      </c>
      <c r="L44" s="12"/>
      <c r="M44" s="12"/>
      <c r="N44" s="12"/>
      <c r="O44" s="12"/>
      <c r="P44" s="12"/>
    </row>
    <row r="45" spans="1:16" s="4" customFormat="1" ht="12" customHeight="1">
      <c r="A45" s="72" t="s">
        <v>229</v>
      </c>
      <c r="B45" s="72"/>
      <c r="C45" s="72"/>
      <c r="D45" s="72"/>
      <c r="E45" s="303">
        <v>1.6021293001270307</v>
      </c>
      <c r="F45" s="67">
        <v>1.78</v>
      </c>
      <c r="G45" s="131">
        <v>88746.73</v>
      </c>
      <c r="H45" s="131">
        <v>6067.17</v>
      </c>
      <c r="I45" s="131">
        <v>52128.301</v>
      </c>
      <c r="J45" s="132">
        <f t="shared" si="0"/>
        <v>146943.981</v>
      </c>
      <c r="L45" s="12"/>
      <c r="M45" s="12"/>
      <c r="N45" s="12"/>
      <c r="O45" s="12"/>
      <c r="P45" s="12"/>
    </row>
    <row r="46" spans="1:16" s="4" customFormat="1" ht="12" customHeight="1">
      <c r="A46" s="72" t="s">
        <v>230</v>
      </c>
      <c r="B46" s="72"/>
      <c r="C46" s="72"/>
      <c r="D46" s="72"/>
      <c r="E46" s="303">
        <v>0.9710686396946714</v>
      </c>
      <c r="F46" s="67">
        <v>1819.59</v>
      </c>
      <c r="G46" s="131"/>
      <c r="H46" s="131"/>
      <c r="I46" s="131">
        <v>2686.4064</v>
      </c>
      <c r="J46" s="132">
        <f t="shared" si="0"/>
        <v>4505.9964</v>
      </c>
      <c r="L46" s="12"/>
      <c r="M46" s="12"/>
      <c r="N46" s="12"/>
      <c r="O46" s="12"/>
      <c r="P46" s="12"/>
    </row>
    <row r="47" spans="1:16" s="4" customFormat="1" ht="12" customHeight="1">
      <c r="A47" s="72" t="s">
        <v>231</v>
      </c>
      <c r="B47" s="72"/>
      <c r="C47" s="72"/>
      <c r="D47" s="72"/>
      <c r="E47" s="303">
        <v>1.1617758759620995</v>
      </c>
      <c r="F47" s="67">
        <v>10174.19</v>
      </c>
      <c r="G47" s="131"/>
      <c r="H47" s="131"/>
      <c r="I47" s="131">
        <v>5504.992</v>
      </c>
      <c r="J47" s="132">
        <f t="shared" si="0"/>
        <v>15679.182</v>
      </c>
      <c r="L47" s="12"/>
      <c r="M47" s="12"/>
      <c r="N47" s="12"/>
      <c r="O47" s="12"/>
      <c r="P47" s="12"/>
    </row>
    <row r="48" spans="1:16" s="4" customFormat="1" ht="12" customHeight="1">
      <c r="A48" s="72" t="s">
        <v>232</v>
      </c>
      <c r="B48" s="72"/>
      <c r="C48" s="72"/>
      <c r="D48" s="72"/>
      <c r="E48" s="303">
        <v>2.257537515938144</v>
      </c>
      <c r="F48" s="67">
        <v>5453</v>
      </c>
      <c r="G48" s="131"/>
      <c r="H48" s="131"/>
      <c r="I48" s="131">
        <v>2833.156</v>
      </c>
      <c r="J48" s="132">
        <f t="shared" si="0"/>
        <v>8286.155999999999</v>
      </c>
      <c r="L48" s="12"/>
      <c r="M48" s="12"/>
      <c r="N48" s="12"/>
      <c r="O48" s="12"/>
      <c r="P48" s="12"/>
    </row>
    <row r="49" spans="1:16" s="4" customFormat="1" ht="12" customHeight="1">
      <c r="A49" s="72" t="s">
        <v>233</v>
      </c>
      <c r="B49" s="72"/>
      <c r="C49" s="72"/>
      <c r="D49" s="72"/>
      <c r="E49" s="303">
        <v>1.1029894381956356</v>
      </c>
      <c r="F49" s="67">
        <v>40.47</v>
      </c>
      <c r="G49" s="131"/>
      <c r="H49" s="131">
        <v>160569.94</v>
      </c>
      <c r="I49" s="131">
        <v>90935.784</v>
      </c>
      <c r="J49" s="132">
        <f t="shared" si="0"/>
        <v>251546.19400000002</v>
      </c>
      <c r="L49" s="12"/>
      <c r="M49" s="12"/>
      <c r="N49" s="12"/>
      <c r="O49" s="12"/>
      <c r="P49" s="12"/>
    </row>
    <row r="50" spans="1:10" s="4" customFormat="1" ht="12" customHeight="1">
      <c r="A50" s="72" t="s">
        <v>234</v>
      </c>
      <c r="B50" s="72"/>
      <c r="C50" s="72"/>
      <c r="D50" s="72"/>
      <c r="E50" s="303">
        <v>1.2617650088445425</v>
      </c>
      <c r="F50" s="67">
        <v>50508.5</v>
      </c>
      <c r="G50" s="131"/>
      <c r="H50" s="131">
        <v>63266.44</v>
      </c>
      <c r="I50" s="131">
        <v>71654.90370000001</v>
      </c>
      <c r="J50" s="132">
        <f t="shared" si="0"/>
        <v>185429.84370000003</v>
      </c>
    </row>
    <row r="51" spans="1:15" s="4" customFormat="1" ht="12" customHeight="1">
      <c r="A51" s="317" t="s">
        <v>21</v>
      </c>
      <c r="B51" s="317"/>
      <c r="C51" s="317"/>
      <c r="D51" s="318"/>
      <c r="E51" s="304"/>
      <c r="F51" s="305">
        <f>SUM(F9:F50)</f>
        <v>883912.4499999998</v>
      </c>
      <c r="G51" s="305">
        <f>SUM(G9:G50)</f>
        <v>262300.87</v>
      </c>
      <c r="H51" s="305">
        <f>SUM(H9:H50)</f>
        <v>1129135.8599999999</v>
      </c>
      <c r="I51" s="305">
        <f>SUM(I9:I50)</f>
        <v>1308132.5518</v>
      </c>
      <c r="J51" s="306">
        <f t="shared" si="0"/>
        <v>3583481.7317999997</v>
      </c>
      <c r="K51" s="309">
        <f>SUM(J10:J50)</f>
        <v>3583481.731800001</v>
      </c>
      <c r="L51" s="31"/>
      <c r="M51" s="31"/>
      <c r="N51" s="31"/>
      <c r="O51" s="31"/>
    </row>
    <row r="52" spans="1:15" s="4" customFormat="1" ht="12" customHeight="1">
      <c r="A52" s="317" t="s">
        <v>176</v>
      </c>
      <c r="B52" s="317"/>
      <c r="C52" s="317"/>
      <c r="D52" s="317"/>
      <c r="E52" s="304"/>
      <c r="F52" s="307"/>
      <c r="G52" s="306"/>
      <c r="H52" s="306"/>
      <c r="I52" s="306">
        <v>152557</v>
      </c>
      <c r="J52" s="306">
        <f t="shared" si="0"/>
        <v>152557</v>
      </c>
      <c r="K52" s="309"/>
      <c r="L52" s="12"/>
      <c r="M52" s="12"/>
      <c r="N52" s="12"/>
      <c r="O52" s="12"/>
    </row>
    <row r="53" spans="1:15" s="4" customFormat="1" ht="12" customHeight="1">
      <c r="A53" s="87" t="s">
        <v>1</v>
      </c>
      <c r="B53" s="87"/>
      <c r="C53" s="87"/>
      <c r="D53" s="87"/>
      <c r="E53" s="135">
        <v>1.35</v>
      </c>
      <c r="F53" s="241">
        <f>F51+F52</f>
        <v>883912.4499999998</v>
      </c>
      <c r="G53" s="241">
        <f>G51+G52</f>
        <v>262300.87</v>
      </c>
      <c r="H53" s="241">
        <f>H51+H52</f>
        <v>1129135.8599999999</v>
      </c>
      <c r="I53" s="241">
        <f>I51+I52</f>
        <v>1460689.5518</v>
      </c>
      <c r="J53" s="132">
        <f t="shared" si="0"/>
        <v>3736038.7317999997</v>
      </c>
      <c r="K53" s="309">
        <f>SUM(K51:K52)</f>
        <v>3583481.731800001</v>
      </c>
      <c r="L53" s="32"/>
      <c r="M53" s="32"/>
      <c r="N53" s="32"/>
      <c r="O53" s="32"/>
    </row>
    <row r="54" spans="1:19" s="4" customFormat="1" ht="12" customHeight="1">
      <c r="A54" s="96" t="s">
        <v>2</v>
      </c>
      <c r="B54" s="96"/>
      <c r="C54" s="96"/>
      <c r="D54" s="97"/>
      <c r="E54" s="136"/>
      <c r="F54" s="67">
        <f>F13+F16+F22+F27+F31+F50+F51</f>
        <v>1025614.9899999999</v>
      </c>
      <c r="G54" s="67">
        <f>G13+G16+G22+G27+G31+G50+G51</f>
        <v>263000.55</v>
      </c>
      <c r="H54" s="67">
        <f>H13+H16+H22+H27+H31+H50+H51</f>
        <v>1224153.66</v>
      </c>
      <c r="I54" s="67">
        <f>I13+I16+I22+I27+I31+I50+I51</f>
        <v>1431602.4383</v>
      </c>
      <c r="J54" s="67">
        <f>J13+J16+J22+J27+J31+J50+J51</f>
        <v>3944371.6382999998</v>
      </c>
      <c r="K54" s="57"/>
      <c r="P54" s="3"/>
      <c r="Q54" s="38"/>
      <c r="R54" s="38"/>
      <c r="S54" s="36"/>
    </row>
    <row r="55" spans="1:19" s="4" customFormat="1" ht="12" customHeight="1">
      <c r="A55" s="328" t="s">
        <v>3</v>
      </c>
      <c r="B55" s="328"/>
      <c r="C55" s="328"/>
      <c r="D55" s="328"/>
      <c r="E55" s="137"/>
      <c r="F55" s="105">
        <f>F12+F21+F29+F30+F38+F41+F44</f>
        <v>93109.71999999999</v>
      </c>
      <c r="G55" s="105">
        <f>G12+G21+G29+G30+G38+G41+G44</f>
        <v>29316.91</v>
      </c>
      <c r="H55" s="105">
        <f>H12+H21+H29+H30+H38+H41+H44</f>
        <v>126863.69</v>
      </c>
      <c r="I55" s="105">
        <f>I12+I21+I29+I30+I38+I41+I44</f>
        <v>177876.68499999997</v>
      </c>
      <c r="J55" s="105">
        <f>J12+J21+J29+J30+J38+J41+J44</f>
        <v>427167.00499999995</v>
      </c>
      <c r="K55" s="105">
        <f>K11+K19+K28+K29+K37+K40+K43</f>
        <v>0</v>
      </c>
      <c r="L55" s="105"/>
      <c r="P55" s="3"/>
      <c r="Q55" s="38"/>
      <c r="R55" s="38"/>
      <c r="S55" s="36"/>
    </row>
    <row r="56" spans="1:19" s="4" customFormat="1" ht="12" customHeight="1">
      <c r="A56" s="96" t="s">
        <v>4</v>
      </c>
      <c r="B56" s="96"/>
      <c r="C56" s="96"/>
      <c r="D56" s="97"/>
      <c r="E56" s="137"/>
      <c r="F56" s="105">
        <f>F11+F19+F23+F26+F39+F46</f>
        <v>171017.25999999998</v>
      </c>
      <c r="G56" s="105">
        <f>G11+G19+G23+G26+G39+G46</f>
        <v>1020.35</v>
      </c>
      <c r="H56" s="105">
        <f>H11+H19+H23+H26+H39+H46</f>
        <v>0</v>
      </c>
      <c r="I56" s="105">
        <f>I11+I19+I23+I26+I39+I46</f>
        <v>104319.79929999998</v>
      </c>
      <c r="J56" s="105">
        <f>J11+J19+J23+J26+J39+J46</f>
        <v>276357.4093</v>
      </c>
      <c r="K56" s="37"/>
      <c r="P56" s="3"/>
      <c r="Q56" s="38"/>
      <c r="R56" s="38"/>
      <c r="S56" s="36"/>
    </row>
    <row r="57" spans="1:19" s="4" customFormat="1" ht="12" customHeight="1">
      <c r="A57" s="96" t="s">
        <v>5</v>
      </c>
      <c r="B57" s="96"/>
      <c r="C57" s="96"/>
      <c r="D57" s="97"/>
      <c r="E57" s="137"/>
      <c r="F57" s="105">
        <f>F20+F32+F40+F47</f>
        <v>97852.99000000002</v>
      </c>
      <c r="G57" s="105">
        <f>G20+G32+G40+G47</f>
        <v>0</v>
      </c>
      <c r="H57" s="105">
        <f>H20+H32+H40+H47</f>
        <v>0</v>
      </c>
      <c r="I57" s="105">
        <f>I20+I32+I40+I47</f>
        <v>53100.818599999984</v>
      </c>
      <c r="J57" s="105">
        <f>J20+J32+J40+J47</f>
        <v>150953.8086</v>
      </c>
      <c r="K57" s="37"/>
      <c r="P57" s="3"/>
      <c r="Q57" s="38"/>
      <c r="R57" s="38"/>
      <c r="S57" s="36"/>
    </row>
    <row r="58" spans="1:19" s="4" customFormat="1" ht="12" customHeight="1">
      <c r="A58" s="96" t="s">
        <v>6</v>
      </c>
      <c r="B58" s="96"/>
      <c r="C58" s="96"/>
      <c r="D58" s="97"/>
      <c r="E58" s="137"/>
      <c r="F58" s="105">
        <f>F28+F33+F37+F42+F43+F48</f>
        <v>196576.53</v>
      </c>
      <c r="G58" s="105">
        <f>G28+G33+G37+G42+G43+G48</f>
        <v>0</v>
      </c>
      <c r="H58" s="105">
        <f>H28+H33+H37+H42+H43+H48</f>
        <v>0</v>
      </c>
      <c r="I58" s="105">
        <f>I28+I33+I37+I42+I43+I48</f>
        <v>112075.93560000001</v>
      </c>
      <c r="J58" s="105">
        <f>J28+J33+J37+J42+J43+J48</f>
        <v>308652.46560000005</v>
      </c>
      <c r="K58" s="37"/>
      <c r="P58" s="3"/>
      <c r="Q58" s="38"/>
      <c r="R58" s="38"/>
      <c r="S58" s="36"/>
    </row>
    <row r="59" spans="1:19" s="4" customFormat="1" ht="12" customHeight="1">
      <c r="A59" s="328" t="s">
        <v>7</v>
      </c>
      <c r="B59" s="328"/>
      <c r="C59" s="328"/>
      <c r="D59" s="328"/>
      <c r="E59" s="137"/>
      <c r="F59" s="105">
        <f>F18+F17+F24+F34+F45</f>
        <v>61003.09</v>
      </c>
      <c r="G59" s="105">
        <f>G18+G17+G24+G34+G45</f>
        <v>131786.33</v>
      </c>
      <c r="H59" s="105">
        <f>H18+H17+H24+H34+H45</f>
        <v>22520.9</v>
      </c>
      <c r="I59" s="105">
        <f>I18+I17+I24+I34+I45</f>
        <v>126266.11069999999</v>
      </c>
      <c r="J59" s="105">
        <f>J18+J17+J24+J34+J45</f>
        <v>341576.4307</v>
      </c>
      <c r="K59" s="37"/>
      <c r="P59" s="3"/>
      <c r="Q59" s="38"/>
      <c r="R59" s="38"/>
      <c r="S59" s="36"/>
    </row>
    <row r="60" spans="1:19" s="4" customFormat="1" ht="12" customHeight="1">
      <c r="A60" s="96" t="s">
        <v>8</v>
      </c>
      <c r="B60" s="96"/>
      <c r="C60" s="96"/>
      <c r="D60" s="97"/>
      <c r="E60" s="137"/>
      <c r="F60" s="105">
        <f>F14+F15+F25+F35+F36+F49</f>
        <v>122650.32</v>
      </c>
      <c r="G60" s="105">
        <f>G14+G15+G25+G35+G36+G49</f>
        <v>92668.44</v>
      </c>
      <c r="H60" s="105">
        <f>H14+H15+H25+H35+H36+H49</f>
        <v>880164.9199999999</v>
      </c>
      <c r="I60" s="105">
        <f>I14+I15+I25+I35+I36+I49</f>
        <v>602770.9131000001</v>
      </c>
      <c r="J60" s="105">
        <f>J14+J15+J25+J35+J36+J49</f>
        <v>1698254.5931000002</v>
      </c>
      <c r="K60" s="37"/>
      <c r="P60" s="3"/>
      <c r="Q60" s="38"/>
      <c r="R60" s="38"/>
      <c r="S60" s="36"/>
    </row>
    <row r="61" spans="1:10" s="24" customFormat="1" ht="12" customHeight="1">
      <c r="A61" s="76" t="s">
        <v>331</v>
      </c>
      <c r="B61" s="76"/>
      <c r="C61" s="76"/>
      <c r="D61" s="77"/>
      <c r="E61" s="76"/>
      <c r="F61" s="93"/>
      <c r="G61" s="138"/>
      <c r="H61" s="139"/>
      <c r="I61" s="93"/>
      <c r="J61" s="95"/>
    </row>
    <row r="62" spans="1:10" s="24" customFormat="1" ht="3.75" customHeight="1">
      <c r="A62" s="74"/>
      <c r="B62" s="74"/>
      <c r="C62" s="74"/>
      <c r="D62" s="75"/>
      <c r="E62" s="74"/>
      <c r="F62" s="78"/>
      <c r="G62" s="140"/>
      <c r="H62" s="141"/>
      <c r="I62" s="78"/>
      <c r="J62" s="66"/>
    </row>
    <row r="63" spans="1:14" s="24" customFormat="1" ht="12" customHeight="1">
      <c r="A63" s="279" t="s">
        <v>22</v>
      </c>
      <c r="B63" s="280" t="s">
        <v>177</v>
      </c>
      <c r="C63" s="279"/>
      <c r="D63" s="279"/>
      <c r="E63" s="280"/>
      <c r="F63" s="281"/>
      <c r="G63" s="140"/>
      <c r="H63" s="141"/>
      <c r="I63" s="78"/>
      <c r="J63" s="66"/>
      <c r="K63" s="26"/>
      <c r="L63" s="26"/>
      <c r="M63" s="26"/>
      <c r="N63" s="26"/>
    </row>
    <row r="64" spans="1:15" s="24" customFormat="1" ht="32.25" customHeight="1">
      <c r="A64" s="316" t="str">
        <f>"(1)"</f>
        <v>(1)</v>
      </c>
      <c r="B64" s="319" t="s">
        <v>376</v>
      </c>
      <c r="C64" s="319"/>
      <c r="D64" s="319"/>
      <c r="E64" s="319"/>
      <c r="F64" s="319"/>
      <c r="G64" s="319"/>
      <c r="H64" s="319"/>
      <c r="I64" s="319"/>
      <c r="J64" s="319"/>
      <c r="K64" s="39"/>
      <c r="L64" s="39"/>
      <c r="M64" s="39"/>
      <c r="N64" s="39"/>
      <c r="O64" s="40"/>
    </row>
    <row r="65" spans="1:10" s="24" customFormat="1" ht="12" customHeight="1">
      <c r="A65" s="295" t="str">
        <f>"(2)"</f>
        <v>(2)</v>
      </c>
      <c r="B65" s="319" t="s">
        <v>23</v>
      </c>
      <c r="C65" s="319"/>
      <c r="D65" s="319"/>
      <c r="E65" s="319"/>
      <c r="F65" s="319"/>
      <c r="G65" s="319"/>
      <c r="H65" s="319"/>
      <c r="I65" s="319"/>
      <c r="J65" s="319"/>
    </row>
    <row r="66" spans="1:10" s="24" customFormat="1" ht="11.25">
      <c r="A66" s="279" t="s">
        <v>372</v>
      </c>
      <c r="B66" s="280" t="s">
        <v>373</v>
      </c>
      <c r="C66" s="280"/>
      <c r="D66" s="280"/>
      <c r="E66" s="280"/>
      <c r="F66" s="280"/>
      <c r="G66" s="280"/>
      <c r="H66" s="280"/>
      <c r="I66" s="280"/>
      <c r="J66" s="280"/>
    </row>
    <row r="67" ht="0.75" customHeight="1"/>
    <row r="68" spans="6:16" ht="12.75">
      <c r="F68" s="42"/>
      <c r="G68" s="51"/>
      <c r="H68" s="53"/>
      <c r="I68" s="42"/>
      <c r="J68" s="43"/>
      <c r="P68" s="44"/>
    </row>
    <row r="69" spans="6:16" ht="12.75">
      <c r="F69" s="45"/>
      <c r="G69" s="51"/>
      <c r="H69" s="54"/>
      <c r="I69" s="45"/>
      <c r="J69" s="46"/>
      <c r="P69" s="44"/>
    </row>
    <row r="70" ht="12.75">
      <c r="P70" s="44"/>
    </row>
    <row r="71" ht="12.75">
      <c r="P71" s="44"/>
    </row>
    <row r="72" ht="12.75">
      <c r="P72" s="44"/>
    </row>
    <row r="73" ht="12.75">
      <c r="P73" s="44"/>
    </row>
    <row r="74" ht="12.75">
      <c r="P74" s="44"/>
    </row>
  </sheetData>
  <sheetProtection/>
  <mergeCells count="6">
    <mergeCell ref="B65:J65"/>
    <mergeCell ref="B64:J64"/>
    <mergeCell ref="A59:D59"/>
    <mergeCell ref="F5:J5"/>
    <mergeCell ref="F6:I6"/>
    <mergeCell ref="A55:D55"/>
  </mergeCells>
  <hyperlinks>
    <hyperlink ref="S6" r:id="rId1" display="C:\Documents and Settings\ca\home.htm"/>
  </hyperlinks>
  <printOptions/>
  <pageMargins left="0.1968503937007874" right="0.1968503937007874" top="0.5511811023622047" bottom="0.984251968503937" header="0" footer="0"/>
  <pageSetup horizontalDpi="600" verticalDpi="600" orientation="portrait" paperSize="9" scale="90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0"/>
  <sheetViews>
    <sheetView showGridLines="0" workbookViewId="0" topLeftCell="A1">
      <pane ySplit="8" topLeftCell="BM9" activePane="bottomLeft" state="frozen"/>
      <selection pane="topLeft" activeCell="K4" sqref="K4"/>
      <selection pane="bottomLeft" activeCell="K4" sqref="K4"/>
    </sheetView>
  </sheetViews>
  <sheetFormatPr defaultColWidth="9.140625" defaultRowHeight="12.75"/>
  <cols>
    <col min="1" max="1" width="4.57421875" style="1" customWidth="1"/>
    <col min="2" max="2" width="3.7109375" style="1" customWidth="1"/>
    <col min="3" max="3" width="5.7109375" style="1" customWidth="1"/>
    <col min="4" max="4" width="6.8515625" style="1" customWidth="1"/>
    <col min="5" max="5" width="9.00390625" style="1" customWidth="1"/>
    <col min="6" max="6" width="9.57421875" style="1" customWidth="1"/>
    <col min="7" max="7" width="10.140625" style="1" bestFit="1" customWidth="1"/>
    <col min="8" max="8" width="10.140625" style="8" bestFit="1" customWidth="1"/>
    <col min="9" max="9" width="13.57421875" style="8" customWidth="1"/>
    <col min="10" max="10" width="9.140625" style="1" customWidth="1"/>
    <col min="11" max="11" width="12.421875" style="1" customWidth="1"/>
    <col min="12" max="12" width="9.8515625" style="1" customWidth="1"/>
    <col min="13" max="13" width="10.28125" style="1" customWidth="1"/>
    <col min="14" max="16384" width="9.140625" style="1" customWidth="1"/>
  </cols>
  <sheetData>
    <row r="1" spans="1:14" ht="17.25" customHeight="1">
      <c r="A1" s="86" t="s">
        <v>361</v>
      </c>
      <c r="B1" s="118"/>
      <c r="C1" s="118"/>
      <c r="D1" s="58"/>
      <c r="E1" s="59"/>
      <c r="F1" s="59"/>
      <c r="G1" s="59"/>
      <c r="J1" s="4"/>
      <c r="K1" s="4"/>
      <c r="L1" s="60"/>
      <c r="M1" s="4"/>
      <c r="N1" s="4"/>
    </row>
    <row r="2" spans="1:14" ht="12.75" customHeight="1">
      <c r="A2" s="118"/>
      <c r="B2" s="118"/>
      <c r="C2" s="118"/>
      <c r="D2" s="56"/>
      <c r="E2" s="59"/>
      <c r="F2" s="59"/>
      <c r="G2" s="59"/>
      <c r="H2" s="3"/>
      <c r="I2" s="3"/>
      <c r="J2" s="4"/>
      <c r="K2" s="4"/>
      <c r="L2" s="4"/>
      <c r="M2" s="4"/>
      <c r="N2" s="4"/>
    </row>
    <row r="3" spans="1:14" ht="12" customHeight="1">
      <c r="A3" s="73"/>
      <c r="B3" s="73"/>
      <c r="C3" s="73"/>
      <c r="D3" s="73"/>
      <c r="E3" s="73"/>
      <c r="F3" s="73"/>
      <c r="G3" s="73"/>
      <c r="H3" s="89"/>
      <c r="I3" s="89"/>
      <c r="J3" s="73"/>
      <c r="K3" s="96"/>
      <c r="L3" s="96"/>
      <c r="M3" s="89" t="s">
        <v>9</v>
      </c>
      <c r="N3" s="4"/>
    </row>
    <row r="4" spans="1:14" ht="3.75" customHeight="1">
      <c r="A4" s="76"/>
      <c r="B4" s="76"/>
      <c r="C4" s="76"/>
      <c r="D4" s="76"/>
      <c r="E4" s="76"/>
      <c r="F4" s="76"/>
      <c r="G4" s="76"/>
      <c r="H4" s="93"/>
      <c r="I4" s="93"/>
      <c r="J4" s="76"/>
      <c r="K4" s="76"/>
      <c r="L4" s="76"/>
      <c r="M4" s="76"/>
      <c r="N4" s="4"/>
    </row>
    <row r="5" spans="1:13" s="4" customFormat="1" ht="10.5" customHeight="1">
      <c r="A5" s="73"/>
      <c r="B5" s="73"/>
      <c r="C5" s="73"/>
      <c r="D5" s="73"/>
      <c r="E5" s="73"/>
      <c r="F5" s="73"/>
      <c r="G5" s="73"/>
      <c r="H5" s="89"/>
      <c r="I5" s="89"/>
      <c r="J5" s="73"/>
      <c r="K5" s="73"/>
      <c r="L5" s="73"/>
      <c r="M5" s="73"/>
    </row>
    <row r="6" spans="1:13" s="4" customFormat="1" ht="12" customHeight="1">
      <c r="A6" s="73"/>
      <c r="B6" s="73"/>
      <c r="C6" s="73"/>
      <c r="D6" s="73"/>
      <c r="E6" s="89"/>
      <c r="F6" s="89"/>
      <c r="G6" s="89" t="s">
        <v>24</v>
      </c>
      <c r="H6" s="89" t="s">
        <v>25</v>
      </c>
      <c r="I6" s="89" t="s">
        <v>363</v>
      </c>
      <c r="J6" s="89" t="s">
        <v>26</v>
      </c>
      <c r="K6" s="89" t="s">
        <v>27</v>
      </c>
      <c r="L6" s="89"/>
      <c r="M6" s="89"/>
    </row>
    <row r="7" spans="1:13" s="4" customFormat="1" ht="12" customHeight="1">
      <c r="A7" s="76"/>
      <c r="B7" s="76"/>
      <c r="C7" s="76"/>
      <c r="D7" s="76"/>
      <c r="E7" s="93" t="s">
        <v>28</v>
      </c>
      <c r="F7" s="93" t="s">
        <v>29</v>
      </c>
      <c r="G7" s="93" t="s">
        <v>30</v>
      </c>
      <c r="H7" s="93" t="s">
        <v>31</v>
      </c>
      <c r="I7" s="93" t="s">
        <v>37</v>
      </c>
      <c r="J7" s="93" t="s">
        <v>32</v>
      </c>
      <c r="K7" s="93" t="s">
        <v>33</v>
      </c>
      <c r="L7" s="93" t="s">
        <v>178</v>
      </c>
      <c r="M7" s="100" t="s">
        <v>188</v>
      </c>
    </row>
    <row r="8" spans="1:13" s="4" customFormat="1" ht="3.75" customHeight="1">
      <c r="A8" s="73"/>
      <c r="B8" s="73"/>
      <c r="C8" s="73"/>
      <c r="D8" s="73"/>
      <c r="E8" s="73"/>
      <c r="F8" s="73"/>
      <c r="G8" s="73"/>
      <c r="H8" s="89"/>
      <c r="I8" s="89"/>
      <c r="J8" s="66"/>
      <c r="K8" s="73"/>
      <c r="L8" s="73"/>
      <c r="M8" s="73"/>
    </row>
    <row r="9" spans="1:13" s="4" customFormat="1" ht="12" customHeight="1">
      <c r="A9" s="73" t="s">
        <v>195</v>
      </c>
      <c r="B9" s="73"/>
      <c r="C9" s="73"/>
      <c r="D9" s="73"/>
      <c r="E9" s="131">
        <v>981.947</v>
      </c>
      <c r="F9" s="131">
        <v>1435.947</v>
      </c>
      <c r="G9" s="131">
        <v>943.6640000000001</v>
      </c>
      <c r="H9" s="131">
        <v>3102.57</v>
      </c>
      <c r="I9" s="131">
        <v>39.5</v>
      </c>
      <c r="J9" s="131">
        <v>340.13</v>
      </c>
      <c r="K9" s="131">
        <v>853.07</v>
      </c>
      <c r="L9" s="70">
        <v>555.575</v>
      </c>
      <c r="M9" s="104">
        <f aca="true" t="shared" si="0" ref="M9:M49">SUM(E9:L9)</f>
        <v>8252.403</v>
      </c>
    </row>
    <row r="10" spans="1:13" s="4" customFormat="1" ht="12" customHeight="1">
      <c r="A10" s="73" t="s">
        <v>197</v>
      </c>
      <c r="B10" s="73"/>
      <c r="C10" s="73"/>
      <c r="D10" s="73"/>
      <c r="E10" s="131">
        <v>4946.585999999996</v>
      </c>
      <c r="F10" s="131">
        <v>4731.907000000002</v>
      </c>
      <c r="G10" s="131">
        <v>2817.933</v>
      </c>
      <c r="H10" s="131">
        <v>1776.87</v>
      </c>
      <c r="I10" s="131">
        <v>375.7000000000001</v>
      </c>
      <c r="J10" s="131">
        <v>11204.254</v>
      </c>
      <c r="K10" s="131">
        <v>7902.577000000002</v>
      </c>
      <c r="L10" s="70">
        <v>7090.318099999999</v>
      </c>
      <c r="M10" s="104">
        <f t="shared" si="0"/>
        <v>40846.1451</v>
      </c>
    </row>
    <row r="11" spans="1:13" s="4" customFormat="1" ht="12" customHeight="1">
      <c r="A11" s="73" t="s">
        <v>198</v>
      </c>
      <c r="B11" s="73"/>
      <c r="C11" s="73"/>
      <c r="D11" s="73"/>
      <c r="E11" s="131">
        <v>3149.7300999999998</v>
      </c>
      <c r="F11" s="131">
        <v>2250.4800999999998</v>
      </c>
      <c r="G11" s="131">
        <v>1981.59</v>
      </c>
      <c r="H11" s="131">
        <v>5567.379999999999</v>
      </c>
      <c r="I11" s="131">
        <v>118.60000000000001</v>
      </c>
      <c r="J11" s="131">
        <v>746.46</v>
      </c>
      <c r="K11" s="131">
        <v>3657.4759000000004</v>
      </c>
      <c r="L11" s="70">
        <v>3573.6942999999997</v>
      </c>
      <c r="M11" s="104">
        <f t="shared" si="0"/>
        <v>21045.4104</v>
      </c>
    </row>
    <row r="12" spans="1:13" s="4" customFormat="1" ht="12" customHeight="1">
      <c r="A12" s="73" t="s">
        <v>199</v>
      </c>
      <c r="B12" s="73"/>
      <c r="C12" s="73"/>
      <c r="D12" s="73"/>
      <c r="E12" s="131">
        <v>634.0201999999999</v>
      </c>
      <c r="F12" s="131">
        <v>892.0600000000002</v>
      </c>
      <c r="G12" s="131">
        <v>515.01</v>
      </c>
      <c r="H12" s="131">
        <v>1461.79</v>
      </c>
      <c r="I12" s="131">
        <v>0</v>
      </c>
      <c r="J12" s="131">
        <v>149.48000000000002</v>
      </c>
      <c r="K12" s="131">
        <v>288.8399999999999</v>
      </c>
      <c r="L12" s="70">
        <v>458.3573</v>
      </c>
      <c r="M12" s="104">
        <f t="shared" si="0"/>
        <v>4399.5575</v>
      </c>
    </row>
    <row r="13" spans="1:13" s="4" customFormat="1" ht="12" customHeight="1">
      <c r="A13" s="73" t="s">
        <v>200</v>
      </c>
      <c r="B13" s="73"/>
      <c r="C13" s="73"/>
      <c r="D13" s="73"/>
      <c r="E13" s="131">
        <v>115.16</v>
      </c>
      <c r="F13" s="131">
        <v>148</v>
      </c>
      <c r="G13" s="131">
        <v>69.4</v>
      </c>
      <c r="H13" s="131">
        <v>107.88</v>
      </c>
      <c r="I13" s="131">
        <v>12.4</v>
      </c>
      <c r="J13" s="131">
        <v>0</v>
      </c>
      <c r="K13" s="131">
        <v>123.82000000000001</v>
      </c>
      <c r="L13" s="70">
        <v>56.46</v>
      </c>
      <c r="M13" s="104">
        <f t="shared" si="0"/>
        <v>633.12</v>
      </c>
    </row>
    <row r="14" spans="1:13" s="4" customFormat="1" ht="12" customHeight="1">
      <c r="A14" s="73" t="s">
        <v>375</v>
      </c>
      <c r="B14" s="73"/>
      <c r="C14" s="73"/>
      <c r="D14" s="73"/>
      <c r="E14" s="131">
        <v>56395.05</v>
      </c>
      <c r="F14" s="131">
        <v>87619.02999999998</v>
      </c>
      <c r="G14" s="131">
        <v>38685.398</v>
      </c>
      <c r="H14" s="131">
        <v>162263.62999999998</v>
      </c>
      <c r="I14" s="131">
        <v>494.1</v>
      </c>
      <c r="J14" s="131">
        <v>27010.71000000001</v>
      </c>
      <c r="K14" s="131">
        <v>56706.958000000006</v>
      </c>
      <c r="L14" s="70">
        <v>68766.6981</v>
      </c>
      <c r="M14" s="104">
        <f t="shared" si="0"/>
        <v>497941.57409999997</v>
      </c>
    </row>
    <row r="15" spans="1:13" s="4" customFormat="1" ht="12" customHeight="1">
      <c r="A15" s="73" t="s">
        <v>186</v>
      </c>
      <c r="B15" s="73"/>
      <c r="C15" s="73"/>
      <c r="D15" s="73"/>
      <c r="E15" s="131">
        <v>1831.2399999999998</v>
      </c>
      <c r="F15" s="131">
        <v>2141.4800000000005</v>
      </c>
      <c r="G15" s="131">
        <v>1241.94</v>
      </c>
      <c r="H15" s="131">
        <v>3795.540000000001</v>
      </c>
      <c r="I15" s="131">
        <v>276.2</v>
      </c>
      <c r="J15" s="131">
        <v>574.03</v>
      </c>
      <c r="K15" s="131">
        <v>1407.9499999999998</v>
      </c>
      <c r="L15" s="70">
        <v>1902.729</v>
      </c>
      <c r="M15" s="104">
        <f t="shared" si="0"/>
        <v>13171.109</v>
      </c>
    </row>
    <row r="16" spans="1:13" s="4" customFormat="1" ht="12" customHeight="1">
      <c r="A16" s="73" t="s">
        <v>201</v>
      </c>
      <c r="B16" s="73"/>
      <c r="C16" s="73"/>
      <c r="D16" s="73"/>
      <c r="E16" s="131">
        <v>3363.6300000000015</v>
      </c>
      <c r="F16" s="131">
        <v>4281.610000000001</v>
      </c>
      <c r="G16" s="131">
        <v>3163.4600000000005</v>
      </c>
      <c r="H16" s="131">
        <v>8560.070000000002</v>
      </c>
      <c r="I16" s="131">
        <v>96.5</v>
      </c>
      <c r="J16" s="131">
        <v>1789.3960000000002</v>
      </c>
      <c r="K16" s="131">
        <v>2529.776</v>
      </c>
      <c r="L16" s="70">
        <v>8203.1176</v>
      </c>
      <c r="M16" s="104">
        <f t="shared" si="0"/>
        <v>31987.5596</v>
      </c>
    </row>
    <row r="17" spans="1:13" s="4" customFormat="1" ht="12" customHeight="1">
      <c r="A17" s="73" t="s">
        <v>202</v>
      </c>
      <c r="B17" s="73"/>
      <c r="C17" s="73"/>
      <c r="D17" s="73"/>
      <c r="E17" s="131">
        <v>3805.3599999999997</v>
      </c>
      <c r="F17" s="131">
        <v>5864.7600999999995</v>
      </c>
      <c r="G17" s="131">
        <v>3784.359999999999</v>
      </c>
      <c r="H17" s="131">
        <v>11018.080000000002</v>
      </c>
      <c r="I17" s="131">
        <v>35.8</v>
      </c>
      <c r="J17" s="131">
        <v>7484.070000000001</v>
      </c>
      <c r="K17" s="131">
        <v>2792.8269999999998</v>
      </c>
      <c r="L17" s="70">
        <v>2409.8720000000003</v>
      </c>
      <c r="M17" s="104">
        <f t="shared" si="0"/>
        <v>37195.129100000006</v>
      </c>
    </row>
    <row r="18" spans="1:13" s="4" customFormat="1" ht="12" customHeight="1">
      <c r="A18" s="73" t="s">
        <v>190</v>
      </c>
      <c r="B18" s="73"/>
      <c r="C18" s="73"/>
      <c r="D18" s="73"/>
      <c r="E18" s="131">
        <v>1635.4099</v>
      </c>
      <c r="F18" s="131">
        <v>2345.555</v>
      </c>
      <c r="G18" s="131">
        <v>1208.6699999999998</v>
      </c>
      <c r="H18" s="131">
        <v>5002.83</v>
      </c>
      <c r="I18" s="131">
        <v>0</v>
      </c>
      <c r="J18" s="131">
        <v>4566.99</v>
      </c>
      <c r="K18" s="131">
        <v>1674.4081</v>
      </c>
      <c r="L18" s="70">
        <v>3783.8052</v>
      </c>
      <c r="M18" s="104">
        <f t="shared" si="0"/>
        <v>20217.668199999996</v>
      </c>
    </row>
    <row r="19" spans="1:13" s="4" customFormat="1" ht="12" customHeight="1">
      <c r="A19" s="73" t="s">
        <v>203</v>
      </c>
      <c r="B19" s="73"/>
      <c r="C19" s="73"/>
      <c r="D19" s="73"/>
      <c r="E19" s="131">
        <v>5329.900299999998</v>
      </c>
      <c r="F19" s="131">
        <v>4391.505</v>
      </c>
      <c r="G19" s="131">
        <v>3123.6297</v>
      </c>
      <c r="H19" s="131">
        <v>8374.769999999999</v>
      </c>
      <c r="I19" s="131">
        <v>285.49999999999994</v>
      </c>
      <c r="J19" s="131">
        <v>5094.57</v>
      </c>
      <c r="K19" s="131">
        <v>4543.640300000002</v>
      </c>
      <c r="L19" s="70">
        <v>6086.658600000001</v>
      </c>
      <c r="M19" s="104">
        <f t="shared" si="0"/>
        <v>37230.1739</v>
      </c>
    </row>
    <row r="20" spans="1:13" s="4" customFormat="1" ht="12" customHeight="1">
      <c r="A20" s="73" t="s">
        <v>204</v>
      </c>
      <c r="B20" s="73"/>
      <c r="C20" s="73"/>
      <c r="D20" s="73"/>
      <c r="E20" s="131">
        <v>1970.6700000000003</v>
      </c>
      <c r="F20" s="131">
        <v>2845.2900000000004</v>
      </c>
      <c r="G20" s="131">
        <v>2480.9000000000005</v>
      </c>
      <c r="H20" s="131">
        <v>6757.420000000001</v>
      </c>
      <c r="I20" s="131">
        <v>75.5</v>
      </c>
      <c r="J20" s="131">
        <v>873.9</v>
      </c>
      <c r="K20" s="131">
        <v>2431.08</v>
      </c>
      <c r="L20" s="142">
        <v>4377.959999999999</v>
      </c>
      <c r="M20" s="104">
        <f t="shared" si="0"/>
        <v>21812.72</v>
      </c>
    </row>
    <row r="21" spans="1:13" s="4" customFormat="1" ht="12" customHeight="1">
      <c r="A21" s="73" t="s">
        <v>205</v>
      </c>
      <c r="B21" s="73"/>
      <c r="C21" s="73"/>
      <c r="D21" s="73"/>
      <c r="E21" s="133">
        <v>2118.7601</v>
      </c>
      <c r="F21" s="133">
        <v>1737.4569999999999</v>
      </c>
      <c r="G21" s="133">
        <v>1431.5449999999998</v>
      </c>
      <c r="H21" s="133">
        <v>2968.2400000000002</v>
      </c>
      <c r="I21" s="133">
        <v>0</v>
      </c>
      <c r="J21" s="133">
        <v>2422.9699</v>
      </c>
      <c r="K21" s="133">
        <v>3390.4591</v>
      </c>
      <c r="L21" s="142">
        <v>1641.5272</v>
      </c>
      <c r="M21" s="104">
        <f t="shared" si="0"/>
        <v>15710.9583</v>
      </c>
    </row>
    <row r="22" spans="1:13" s="4" customFormat="1" ht="12" customHeight="1">
      <c r="A22" s="73" t="s">
        <v>207</v>
      </c>
      <c r="B22" s="73"/>
      <c r="C22" s="73"/>
      <c r="D22" s="73"/>
      <c r="E22" s="133">
        <v>877.0999999999998</v>
      </c>
      <c r="F22" s="133">
        <v>856.8999999999999</v>
      </c>
      <c r="G22" s="133">
        <v>659.4300000000002</v>
      </c>
      <c r="H22" s="133">
        <v>1614.4299999999998</v>
      </c>
      <c r="I22" s="133">
        <v>131.99999999999997</v>
      </c>
      <c r="J22" s="133">
        <v>22.499999999999996</v>
      </c>
      <c r="K22" s="133">
        <v>476.3199999999998</v>
      </c>
      <c r="L22" s="142">
        <v>540.2810000000001</v>
      </c>
      <c r="M22" s="104">
        <f t="shared" si="0"/>
        <v>5178.960999999999</v>
      </c>
    </row>
    <row r="23" spans="1:13" s="4" customFormat="1" ht="12" customHeight="1">
      <c r="A23" s="73" t="s">
        <v>208</v>
      </c>
      <c r="B23" s="73"/>
      <c r="C23" s="73"/>
      <c r="D23" s="73"/>
      <c r="E23" s="133">
        <v>683.9097999999998</v>
      </c>
      <c r="F23" s="133">
        <v>799.1899999999999</v>
      </c>
      <c r="G23" s="133">
        <v>224.04000000000002</v>
      </c>
      <c r="H23" s="142">
        <v>257.12</v>
      </c>
      <c r="I23" s="142">
        <v>15</v>
      </c>
      <c r="J23" s="142">
        <v>0</v>
      </c>
      <c r="K23" s="133">
        <v>297.99999999999994</v>
      </c>
      <c r="L23" s="133">
        <v>300.77619999999996</v>
      </c>
      <c r="M23" s="104">
        <f t="shared" si="0"/>
        <v>2578.0359999999996</v>
      </c>
    </row>
    <row r="24" spans="1:13" s="4" customFormat="1" ht="12" customHeight="1">
      <c r="A24" s="73" t="s">
        <v>210</v>
      </c>
      <c r="B24" s="73"/>
      <c r="C24" s="73"/>
      <c r="D24" s="73"/>
      <c r="E24" s="131">
        <v>538.9499999999999</v>
      </c>
      <c r="F24" s="131">
        <v>678.2010000000001</v>
      </c>
      <c r="G24" s="131">
        <v>353.7999999999999</v>
      </c>
      <c r="H24" s="131">
        <v>1494.1200000000003</v>
      </c>
      <c r="I24" s="131">
        <v>0</v>
      </c>
      <c r="J24" s="131">
        <v>100.08</v>
      </c>
      <c r="K24" s="131">
        <v>691.7700000000001</v>
      </c>
      <c r="L24" s="142">
        <v>1400.734</v>
      </c>
      <c r="M24" s="104">
        <f t="shared" si="0"/>
        <v>5257.655000000001</v>
      </c>
    </row>
    <row r="25" spans="1:13" s="4" customFormat="1" ht="12" customHeight="1">
      <c r="A25" s="73" t="s">
        <v>211</v>
      </c>
      <c r="B25" s="73"/>
      <c r="C25" s="73"/>
      <c r="D25" s="73"/>
      <c r="E25" s="131">
        <v>3060.5</v>
      </c>
      <c r="F25" s="131">
        <v>3620.87</v>
      </c>
      <c r="G25" s="131">
        <v>1993.6</v>
      </c>
      <c r="H25" s="131">
        <v>5323.2</v>
      </c>
      <c r="I25" s="131">
        <v>37.8</v>
      </c>
      <c r="J25" s="131">
        <v>1585.4299999999998</v>
      </c>
      <c r="K25" s="131">
        <v>9362.02</v>
      </c>
      <c r="L25" s="70">
        <v>4546.928</v>
      </c>
      <c r="M25" s="104">
        <f t="shared" si="0"/>
        <v>29530.347999999998</v>
      </c>
    </row>
    <row r="26" spans="1:13" s="4" customFormat="1" ht="12" customHeight="1">
      <c r="A26" s="73" t="s">
        <v>212</v>
      </c>
      <c r="B26" s="73"/>
      <c r="C26" s="73"/>
      <c r="D26" s="73"/>
      <c r="E26" s="131">
        <v>282.28</v>
      </c>
      <c r="F26" s="131">
        <v>278.19999999999993</v>
      </c>
      <c r="G26" s="131">
        <v>179.54000000000005</v>
      </c>
      <c r="H26" s="131">
        <v>737.67</v>
      </c>
      <c r="I26" s="131">
        <v>0</v>
      </c>
      <c r="J26" s="131">
        <v>1.3179999999999998</v>
      </c>
      <c r="K26" s="131">
        <v>28.451000000000004</v>
      </c>
      <c r="L26" s="70">
        <v>9.18</v>
      </c>
      <c r="M26" s="104">
        <f t="shared" si="0"/>
        <v>1516.6390000000001</v>
      </c>
    </row>
    <row r="27" spans="1:13" s="4" customFormat="1" ht="12" customHeight="1">
      <c r="A27" s="73" t="s">
        <v>213</v>
      </c>
      <c r="B27" s="73"/>
      <c r="C27" s="73"/>
      <c r="D27" s="73"/>
      <c r="E27" s="131">
        <v>1259.8595000000003</v>
      </c>
      <c r="F27" s="131">
        <v>1860.4400000000005</v>
      </c>
      <c r="G27" s="131">
        <v>798.4799999999998</v>
      </c>
      <c r="H27" s="131">
        <v>2808.22</v>
      </c>
      <c r="I27" s="131">
        <v>70.89999999999999</v>
      </c>
      <c r="J27" s="131">
        <v>503.66</v>
      </c>
      <c r="K27" s="131">
        <v>1486.4496999999997</v>
      </c>
      <c r="L27" s="70">
        <v>1140.8391000000004</v>
      </c>
      <c r="M27" s="104">
        <f t="shared" si="0"/>
        <v>9928.8483</v>
      </c>
    </row>
    <row r="28" spans="1:13" s="4" customFormat="1" ht="12" customHeight="1">
      <c r="A28" s="73" t="s">
        <v>214</v>
      </c>
      <c r="B28" s="73"/>
      <c r="C28" s="73"/>
      <c r="D28" s="73"/>
      <c r="E28" s="131">
        <v>3334.4799999999996</v>
      </c>
      <c r="F28" s="131">
        <v>4814.869900000001</v>
      </c>
      <c r="G28" s="131">
        <v>3575.5798999999997</v>
      </c>
      <c r="H28" s="131">
        <v>9059.130000000001</v>
      </c>
      <c r="I28" s="131">
        <v>244.60000000000002</v>
      </c>
      <c r="J28" s="131">
        <v>1513.4398999999996</v>
      </c>
      <c r="K28" s="131">
        <v>3040.6758999999997</v>
      </c>
      <c r="L28" s="70">
        <v>3333.831200000001</v>
      </c>
      <c r="M28" s="104">
        <f t="shared" si="0"/>
        <v>28916.6068</v>
      </c>
    </row>
    <row r="29" spans="1:13" s="4" customFormat="1" ht="12" customHeight="1">
      <c r="A29" s="73" t="s">
        <v>215</v>
      </c>
      <c r="B29" s="73"/>
      <c r="C29" s="73"/>
      <c r="D29" s="73"/>
      <c r="E29" s="131">
        <v>9599.140099999999</v>
      </c>
      <c r="F29" s="131">
        <v>8956.1709</v>
      </c>
      <c r="G29" s="131">
        <v>7134.357999999999</v>
      </c>
      <c r="H29" s="131">
        <v>29407.960000000003</v>
      </c>
      <c r="I29" s="131">
        <v>350.8</v>
      </c>
      <c r="J29" s="131">
        <v>7546.838000000001</v>
      </c>
      <c r="K29" s="131">
        <v>16874.320200000002</v>
      </c>
      <c r="L29" s="70">
        <v>16910.316899999998</v>
      </c>
      <c r="M29" s="104">
        <f t="shared" si="0"/>
        <v>96779.90410000001</v>
      </c>
    </row>
    <row r="30" spans="1:13" s="4" customFormat="1" ht="12" customHeight="1">
      <c r="A30" s="73" t="s">
        <v>216</v>
      </c>
      <c r="B30" s="73"/>
      <c r="C30" s="73"/>
      <c r="D30" s="73"/>
      <c r="E30" s="131">
        <v>1438.77</v>
      </c>
      <c r="F30" s="131">
        <v>2159.4199999999996</v>
      </c>
      <c r="G30" s="131">
        <v>2008.9899999999998</v>
      </c>
      <c r="H30" s="131">
        <v>5941.45</v>
      </c>
      <c r="I30" s="131">
        <v>0</v>
      </c>
      <c r="J30" s="131">
        <v>433.44</v>
      </c>
      <c r="K30" s="131">
        <v>1770.49</v>
      </c>
      <c r="L30" s="70">
        <v>3264.158999999999</v>
      </c>
      <c r="M30" s="104">
        <f t="shared" si="0"/>
        <v>17016.718999999997</v>
      </c>
    </row>
    <row r="31" spans="1:13" s="4" customFormat="1" ht="12" customHeight="1">
      <c r="A31" s="73" t="s">
        <v>217</v>
      </c>
      <c r="B31" s="73"/>
      <c r="C31" s="73"/>
      <c r="D31" s="73"/>
      <c r="E31" s="131">
        <v>616.3198999999998</v>
      </c>
      <c r="F31" s="131">
        <v>481.13020000000006</v>
      </c>
      <c r="G31" s="131">
        <v>396.96999999999997</v>
      </c>
      <c r="H31" s="131">
        <v>2464.12</v>
      </c>
      <c r="I31" s="131">
        <v>0</v>
      </c>
      <c r="J31" s="131">
        <v>0</v>
      </c>
      <c r="K31" s="131">
        <v>154.7097</v>
      </c>
      <c r="L31" s="70">
        <v>54.4069</v>
      </c>
      <c r="M31" s="104">
        <f t="shared" si="0"/>
        <v>4167.6567000000005</v>
      </c>
    </row>
    <row r="32" spans="1:13" s="4" customFormat="1" ht="12" customHeight="1">
      <c r="A32" s="73" t="s">
        <v>218</v>
      </c>
      <c r="B32" s="73"/>
      <c r="C32" s="73"/>
      <c r="D32" s="73"/>
      <c r="E32" s="131">
        <v>3840.5102999999995</v>
      </c>
      <c r="F32" s="131">
        <v>10219.6084</v>
      </c>
      <c r="G32" s="131">
        <v>5182.4299999999985</v>
      </c>
      <c r="H32" s="131">
        <v>12681.44</v>
      </c>
      <c r="I32" s="131">
        <v>492.59999999999985</v>
      </c>
      <c r="J32" s="131">
        <v>405.394</v>
      </c>
      <c r="K32" s="131">
        <v>2571.9582</v>
      </c>
      <c r="L32" s="70">
        <v>2725.919700000001</v>
      </c>
      <c r="M32" s="104">
        <f t="shared" si="0"/>
        <v>38119.8606</v>
      </c>
    </row>
    <row r="33" spans="1:13" s="4" customFormat="1" ht="12" customHeight="1">
      <c r="A33" s="73" t="s">
        <v>219</v>
      </c>
      <c r="B33" s="73"/>
      <c r="C33" s="73"/>
      <c r="D33" s="73"/>
      <c r="E33" s="131">
        <v>398.82</v>
      </c>
      <c r="F33" s="131">
        <v>477.5</v>
      </c>
      <c r="G33" s="131">
        <v>255.7</v>
      </c>
      <c r="H33" s="131">
        <v>460.98</v>
      </c>
      <c r="I33" s="131">
        <v>93.1</v>
      </c>
      <c r="J33" s="131">
        <v>184.45</v>
      </c>
      <c r="K33" s="131">
        <v>361.44</v>
      </c>
      <c r="L33" s="70">
        <v>145.095</v>
      </c>
      <c r="M33" s="104">
        <f t="shared" si="0"/>
        <v>2377.0849999999996</v>
      </c>
    </row>
    <row r="34" spans="1:13" s="4" customFormat="1" ht="12" customHeight="1">
      <c r="A34" s="73" t="s">
        <v>0</v>
      </c>
      <c r="B34" s="73"/>
      <c r="C34" s="73"/>
      <c r="D34" s="73"/>
      <c r="E34" s="131">
        <v>319.53999999999996</v>
      </c>
      <c r="F34" s="131">
        <v>360.9</v>
      </c>
      <c r="G34" s="131">
        <v>134.21999999999997</v>
      </c>
      <c r="H34" s="131">
        <v>0</v>
      </c>
      <c r="I34" s="131">
        <v>169.1</v>
      </c>
      <c r="J34" s="131">
        <v>0.7202000000000001</v>
      </c>
      <c r="K34" s="131">
        <v>141.09009999999998</v>
      </c>
      <c r="L34" s="70">
        <v>259.20210000000003</v>
      </c>
      <c r="M34" s="104">
        <f t="shared" si="0"/>
        <v>1384.7723999999998</v>
      </c>
    </row>
    <row r="35" spans="1:13" s="4" customFormat="1" ht="12" customHeight="1">
      <c r="A35" s="73" t="s">
        <v>220</v>
      </c>
      <c r="B35" s="73"/>
      <c r="C35" s="73"/>
      <c r="D35" s="73"/>
      <c r="E35" s="131">
        <v>718.4290000000002</v>
      </c>
      <c r="F35" s="131">
        <v>816.451</v>
      </c>
      <c r="G35" s="131">
        <v>912.0700000000002</v>
      </c>
      <c r="H35" s="131">
        <v>3014.85</v>
      </c>
      <c r="I35" s="131">
        <v>0</v>
      </c>
      <c r="J35" s="131">
        <v>7.539899999999999</v>
      </c>
      <c r="K35" s="131">
        <v>345.9597999999999</v>
      </c>
      <c r="L35" s="70">
        <v>802.7079</v>
      </c>
      <c r="M35" s="104">
        <f t="shared" si="0"/>
        <v>6618.0076</v>
      </c>
    </row>
    <row r="36" spans="1:13" s="4" customFormat="1" ht="12" customHeight="1">
      <c r="A36" s="73" t="s">
        <v>221</v>
      </c>
      <c r="B36" s="73"/>
      <c r="C36" s="73"/>
      <c r="D36" s="73"/>
      <c r="E36" s="131">
        <v>669.68</v>
      </c>
      <c r="F36" s="131">
        <v>978.86</v>
      </c>
      <c r="G36" s="131">
        <v>585.9</v>
      </c>
      <c r="H36" s="131">
        <v>1326.84</v>
      </c>
      <c r="I36" s="131">
        <v>111.29999999999998</v>
      </c>
      <c r="J36" s="131">
        <v>1178.7100000000003</v>
      </c>
      <c r="K36" s="131">
        <v>222.76999999999998</v>
      </c>
      <c r="L36" s="70">
        <v>533.0097000000001</v>
      </c>
      <c r="M36" s="104">
        <f t="shared" si="0"/>
        <v>5607.0697</v>
      </c>
    </row>
    <row r="37" spans="1:13" s="4" customFormat="1" ht="12" customHeight="1">
      <c r="A37" s="73" t="s">
        <v>222</v>
      </c>
      <c r="B37" s="73"/>
      <c r="C37" s="73"/>
      <c r="D37" s="73"/>
      <c r="E37" s="131">
        <v>326.55</v>
      </c>
      <c r="F37" s="131">
        <v>613.4100000000002</v>
      </c>
      <c r="G37" s="131">
        <v>280.97999999999996</v>
      </c>
      <c r="H37" s="131">
        <v>854.84</v>
      </c>
      <c r="I37" s="131">
        <v>0</v>
      </c>
      <c r="J37" s="131">
        <v>168.03999999999996</v>
      </c>
      <c r="K37" s="131">
        <v>60.559999999999995</v>
      </c>
      <c r="L37" s="70">
        <v>16.959899999999998</v>
      </c>
      <c r="M37" s="104">
        <f t="shared" si="0"/>
        <v>2321.3399</v>
      </c>
    </row>
    <row r="38" spans="1:13" s="4" customFormat="1" ht="12" customHeight="1">
      <c r="A38" s="73" t="s">
        <v>223</v>
      </c>
      <c r="B38" s="73"/>
      <c r="C38" s="73"/>
      <c r="D38" s="73"/>
      <c r="E38" s="131">
        <v>820.0650999999999</v>
      </c>
      <c r="F38" s="131">
        <v>1145.8382000000001</v>
      </c>
      <c r="G38" s="131">
        <v>549.8860999999999</v>
      </c>
      <c r="H38" s="131">
        <v>1444.58</v>
      </c>
      <c r="I38" s="131">
        <v>0</v>
      </c>
      <c r="J38" s="131">
        <v>566.2883</v>
      </c>
      <c r="K38" s="131">
        <v>778.6958999999999</v>
      </c>
      <c r="L38" s="70">
        <v>554.917</v>
      </c>
      <c r="M38" s="104">
        <f t="shared" si="0"/>
        <v>5860.2706</v>
      </c>
    </row>
    <row r="39" spans="1:13" s="4" customFormat="1" ht="12" customHeight="1">
      <c r="A39" s="73" t="s">
        <v>224</v>
      </c>
      <c r="B39" s="73"/>
      <c r="C39" s="73"/>
      <c r="D39" s="73"/>
      <c r="E39" s="131">
        <v>755.3899999999999</v>
      </c>
      <c r="F39" s="131">
        <v>1016.13</v>
      </c>
      <c r="G39" s="131">
        <v>506.41</v>
      </c>
      <c r="H39" s="131">
        <v>1667.5600000000002</v>
      </c>
      <c r="I39" s="131">
        <v>0</v>
      </c>
      <c r="J39" s="131">
        <v>50.82</v>
      </c>
      <c r="K39" s="131">
        <v>1067.694</v>
      </c>
      <c r="L39" s="70">
        <v>1133.992</v>
      </c>
      <c r="M39" s="104">
        <f t="shared" si="0"/>
        <v>6197.996</v>
      </c>
    </row>
    <row r="40" spans="1:13" s="4" customFormat="1" ht="12" customHeight="1">
      <c r="A40" s="73" t="s">
        <v>225</v>
      </c>
      <c r="B40" s="73"/>
      <c r="C40" s="73"/>
      <c r="D40" s="73"/>
      <c r="E40" s="131">
        <v>544.4300000000001</v>
      </c>
      <c r="F40" s="131">
        <v>686.1699999999998</v>
      </c>
      <c r="G40" s="131">
        <v>645.8599999999999</v>
      </c>
      <c r="H40" s="131">
        <v>2047.2400000000005</v>
      </c>
      <c r="I40" s="131">
        <v>39.39999999999999</v>
      </c>
      <c r="J40" s="131">
        <v>50.28</v>
      </c>
      <c r="K40" s="131">
        <v>207.35999999999993</v>
      </c>
      <c r="L40" s="70">
        <v>463.4512</v>
      </c>
      <c r="M40" s="104">
        <f t="shared" si="0"/>
        <v>4684.191200000001</v>
      </c>
    </row>
    <row r="41" spans="1:13" s="4" customFormat="1" ht="12" customHeight="1">
      <c r="A41" s="73" t="s">
        <v>226</v>
      </c>
      <c r="B41" s="73"/>
      <c r="C41" s="73"/>
      <c r="D41" s="73"/>
      <c r="E41" s="131">
        <v>2930.7200000000003</v>
      </c>
      <c r="F41" s="131">
        <v>3989.3399999999997</v>
      </c>
      <c r="G41" s="131">
        <v>2272.409999999999</v>
      </c>
      <c r="H41" s="131">
        <v>6706.2699999999995</v>
      </c>
      <c r="I41" s="131">
        <v>63.2</v>
      </c>
      <c r="J41" s="131">
        <v>1322.7849999999996</v>
      </c>
      <c r="K41" s="131">
        <v>2579.1329999999994</v>
      </c>
      <c r="L41" s="70">
        <v>1201.864</v>
      </c>
      <c r="M41" s="104">
        <f t="shared" si="0"/>
        <v>21065.721999999998</v>
      </c>
    </row>
    <row r="42" spans="1:13" s="4" customFormat="1" ht="12" customHeight="1">
      <c r="A42" s="73" t="s">
        <v>227</v>
      </c>
      <c r="B42" s="73"/>
      <c r="C42" s="73"/>
      <c r="D42" s="73"/>
      <c r="E42" s="131">
        <v>4968.732999999999</v>
      </c>
      <c r="F42" s="131">
        <v>6109.241999999999</v>
      </c>
      <c r="G42" s="131">
        <v>2873.030999999999</v>
      </c>
      <c r="H42" s="131">
        <v>9377.550000000001</v>
      </c>
      <c r="I42" s="131">
        <v>370.89999999999986</v>
      </c>
      <c r="J42" s="131">
        <v>2810.3979999999997</v>
      </c>
      <c r="K42" s="131">
        <v>3230.214</v>
      </c>
      <c r="L42" s="70">
        <v>4781.211</v>
      </c>
      <c r="M42" s="104">
        <f t="shared" si="0"/>
        <v>34521.279</v>
      </c>
    </row>
    <row r="43" spans="1:13" s="4" customFormat="1" ht="12" customHeight="1">
      <c r="A43" s="73" t="s">
        <v>228</v>
      </c>
      <c r="B43" s="73"/>
      <c r="C43" s="73"/>
      <c r="D43" s="73"/>
      <c r="E43" s="131">
        <v>361.97299999999996</v>
      </c>
      <c r="F43" s="131">
        <v>457.33299999999997</v>
      </c>
      <c r="G43" s="131">
        <v>259.2</v>
      </c>
      <c r="H43" s="131">
        <v>567.61</v>
      </c>
      <c r="I43" s="131">
        <v>129.5</v>
      </c>
      <c r="J43" s="131">
        <v>56.519999999999996</v>
      </c>
      <c r="K43" s="131">
        <v>183.56</v>
      </c>
      <c r="L43" s="70">
        <v>300.8166</v>
      </c>
      <c r="M43" s="104">
        <f t="shared" si="0"/>
        <v>2316.5126</v>
      </c>
    </row>
    <row r="44" spans="1:13" s="4" customFormat="1" ht="12" customHeight="1">
      <c r="A44" s="73" t="s">
        <v>229</v>
      </c>
      <c r="B44" s="73"/>
      <c r="C44" s="73"/>
      <c r="D44" s="73"/>
      <c r="E44" s="131">
        <v>6726.49</v>
      </c>
      <c r="F44" s="131">
        <v>8130.133000000001</v>
      </c>
      <c r="G44" s="131">
        <v>5466.948</v>
      </c>
      <c r="H44" s="131">
        <v>14268.55</v>
      </c>
      <c r="I44" s="131">
        <v>3.6</v>
      </c>
      <c r="J44" s="131">
        <v>6776.4710000000005</v>
      </c>
      <c r="K44" s="131">
        <v>6439.692000000001</v>
      </c>
      <c r="L44" s="70">
        <v>4316.4169999999995</v>
      </c>
      <c r="M44" s="104">
        <f t="shared" si="0"/>
        <v>52128.301</v>
      </c>
    </row>
    <row r="45" spans="1:13" s="4" customFormat="1" ht="12" customHeight="1">
      <c r="A45" s="73" t="s">
        <v>230</v>
      </c>
      <c r="B45" s="73"/>
      <c r="C45" s="73"/>
      <c r="D45" s="73"/>
      <c r="E45" s="131">
        <v>401.0449</v>
      </c>
      <c r="F45" s="131">
        <v>754.5718</v>
      </c>
      <c r="G45" s="131">
        <v>329.24389999999994</v>
      </c>
      <c r="H45" s="131">
        <v>1184.25</v>
      </c>
      <c r="I45" s="131">
        <v>0</v>
      </c>
      <c r="J45" s="131">
        <v>3.7717</v>
      </c>
      <c r="K45" s="131">
        <v>6.8841</v>
      </c>
      <c r="L45" s="70">
        <v>6.64</v>
      </c>
      <c r="M45" s="104">
        <f t="shared" si="0"/>
        <v>2686.4064</v>
      </c>
    </row>
    <row r="46" spans="1:13" s="4" customFormat="1" ht="12" customHeight="1">
      <c r="A46" s="73" t="s">
        <v>231</v>
      </c>
      <c r="B46" s="73"/>
      <c r="C46" s="73"/>
      <c r="D46" s="73"/>
      <c r="E46" s="131">
        <v>613.0099999999999</v>
      </c>
      <c r="F46" s="131">
        <v>775.3200000000002</v>
      </c>
      <c r="G46" s="131">
        <v>412.292</v>
      </c>
      <c r="H46" s="131">
        <v>1843.3099999999997</v>
      </c>
      <c r="I46" s="131">
        <v>23.299999999999997</v>
      </c>
      <c r="J46" s="131">
        <v>38.31999999999999</v>
      </c>
      <c r="K46" s="131">
        <v>715.3199999999999</v>
      </c>
      <c r="L46" s="70">
        <v>1084.12</v>
      </c>
      <c r="M46" s="104">
        <f t="shared" si="0"/>
        <v>5504.992</v>
      </c>
    </row>
    <row r="47" spans="1:13" s="4" customFormat="1" ht="12" customHeight="1">
      <c r="A47" s="73" t="s">
        <v>232</v>
      </c>
      <c r="B47" s="73"/>
      <c r="C47" s="73"/>
      <c r="D47" s="73"/>
      <c r="E47" s="131">
        <v>410</v>
      </c>
      <c r="F47" s="131">
        <v>353</v>
      </c>
      <c r="G47" s="131">
        <v>44</v>
      </c>
      <c r="H47" s="131">
        <v>0</v>
      </c>
      <c r="I47" s="131">
        <v>0</v>
      </c>
      <c r="J47" s="131">
        <v>0</v>
      </c>
      <c r="K47" s="131">
        <v>1101</v>
      </c>
      <c r="L47" s="70">
        <v>925.156</v>
      </c>
      <c r="M47" s="104">
        <f t="shared" si="0"/>
        <v>2833.156</v>
      </c>
    </row>
    <row r="48" spans="1:13" s="4" customFormat="1" ht="12" customHeight="1">
      <c r="A48" s="73" t="s">
        <v>233</v>
      </c>
      <c r="B48" s="73"/>
      <c r="C48" s="73"/>
      <c r="D48" s="73"/>
      <c r="E48" s="131">
        <v>10070.690999999997</v>
      </c>
      <c r="F48" s="131">
        <v>14205.506000000001</v>
      </c>
      <c r="G48" s="131">
        <v>11832.974</v>
      </c>
      <c r="H48" s="131">
        <v>25162.509999999995</v>
      </c>
      <c r="I48" s="131">
        <v>644.4</v>
      </c>
      <c r="J48" s="131">
        <v>4792.535000000001</v>
      </c>
      <c r="K48" s="131">
        <v>11862.141</v>
      </c>
      <c r="L48" s="70">
        <v>12365.027000000002</v>
      </c>
      <c r="M48" s="104">
        <f t="shared" si="0"/>
        <v>90935.784</v>
      </c>
    </row>
    <row r="49" spans="1:14" s="4" customFormat="1" ht="12" customHeight="1">
      <c r="A49" s="73" t="s">
        <v>234</v>
      </c>
      <c r="B49" s="73"/>
      <c r="C49" s="73"/>
      <c r="D49" s="73"/>
      <c r="E49" s="131">
        <v>6625.3098</v>
      </c>
      <c r="F49" s="131">
        <v>7324.961799999998</v>
      </c>
      <c r="G49" s="131">
        <v>5863.1712</v>
      </c>
      <c r="H49" s="131">
        <v>21663.410000000003</v>
      </c>
      <c r="I49" s="131">
        <v>304.49999999999994</v>
      </c>
      <c r="J49" s="131">
        <v>7127.097000000001</v>
      </c>
      <c r="K49" s="131">
        <v>10420.7168</v>
      </c>
      <c r="L49" s="70">
        <v>12325.737099999998</v>
      </c>
      <c r="M49" s="104">
        <f t="shared" si="0"/>
        <v>71654.9037</v>
      </c>
      <c r="N49" s="5"/>
    </row>
    <row r="50" spans="1:13" s="4" customFormat="1" ht="12" customHeight="1">
      <c r="A50" s="71" t="s">
        <v>179</v>
      </c>
      <c r="B50" s="71"/>
      <c r="C50" s="71"/>
      <c r="D50" s="71"/>
      <c r="E50" s="132">
        <v>19752</v>
      </c>
      <c r="F50" s="132">
        <v>114606</v>
      </c>
      <c r="G50" s="132">
        <v>18199</v>
      </c>
      <c r="H50" s="132"/>
      <c r="I50" s="132"/>
      <c r="J50" s="132"/>
      <c r="K50" s="132"/>
      <c r="L50" s="104"/>
      <c r="M50" s="104">
        <f aca="true" t="shared" si="1" ref="M50:M58">E50+F50+G50+H50+J50+K50+L50</f>
        <v>152557</v>
      </c>
    </row>
    <row r="51" spans="1:14" s="6" customFormat="1" ht="12" customHeight="1">
      <c r="A51" s="71" t="s">
        <v>1</v>
      </c>
      <c r="B51" s="71"/>
      <c r="C51" s="71"/>
      <c r="D51" s="71"/>
      <c r="E51" s="132">
        <f aca="true" t="shared" si="2" ref="E51:L51">SUM(E9:E50)</f>
        <v>169222.15899999999</v>
      </c>
      <c r="F51" s="132">
        <f t="shared" si="2"/>
        <v>318210.7484</v>
      </c>
      <c r="G51" s="132">
        <f t="shared" si="2"/>
        <v>135378.01380000002</v>
      </c>
      <c r="H51" s="132">
        <f t="shared" si="2"/>
        <v>384136.28</v>
      </c>
      <c r="I51" s="132">
        <f t="shared" si="2"/>
        <v>5105.8</v>
      </c>
      <c r="J51" s="132">
        <f t="shared" si="2"/>
        <v>99503.80590000005</v>
      </c>
      <c r="K51" s="132">
        <f t="shared" si="2"/>
        <v>164782.27680000005</v>
      </c>
      <c r="L51" s="132">
        <f t="shared" si="2"/>
        <v>184350.46789999993</v>
      </c>
      <c r="M51" s="104">
        <f t="shared" si="1"/>
        <v>1455583.7518000002</v>
      </c>
      <c r="N51" s="19"/>
    </row>
    <row r="52" spans="1:13" s="4" customFormat="1" ht="12" customHeight="1">
      <c r="A52" s="73" t="s">
        <v>2</v>
      </c>
      <c r="B52" s="73"/>
      <c r="C52" s="73"/>
      <c r="D52" s="73"/>
      <c r="E52" s="67">
        <f aca="true" t="shared" si="3" ref="E52:L52">E11+E14+E20+E25+E29+E48+E49</f>
        <v>90871.091</v>
      </c>
      <c r="F52" s="67">
        <f t="shared" si="3"/>
        <v>126822.30879999998</v>
      </c>
      <c r="G52" s="67">
        <f t="shared" si="3"/>
        <v>69971.9912</v>
      </c>
      <c r="H52" s="67">
        <f t="shared" si="3"/>
        <v>256145.50999999998</v>
      </c>
      <c r="I52" s="67">
        <f t="shared" si="3"/>
        <v>2025.6999999999998</v>
      </c>
      <c r="J52" s="67">
        <f t="shared" si="3"/>
        <v>49682.970000000016</v>
      </c>
      <c r="K52" s="67">
        <f t="shared" si="3"/>
        <v>111314.71190000001</v>
      </c>
      <c r="L52" s="67">
        <f t="shared" si="3"/>
        <v>122866.3614</v>
      </c>
      <c r="M52" s="104">
        <f t="shared" si="1"/>
        <v>827674.9442999999</v>
      </c>
    </row>
    <row r="53" spans="1:13" s="4" customFormat="1" ht="12" customHeight="1">
      <c r="A53" s="330" t="s">
        <v>3</v>
      </c>
      <c r="B53" s="330"/>
      <c r="C53" s="330"/>
      <c r="D53" s="330"/>
      <c r="E53" s="67">
        <f aca="true" t="shared" si="4" ref="E53:L53">E10+E19+E27+E28+E36+E39+E42</f>
        <v>21264.62879999999</v>
      </c>
      <c r="F53" s="67">
        <f t="shared" si="4"/>
        <v>23902.953900000004</v>
      </c>
      <c r="G53" s="67">
        <f t="shared" si="4"/>
        <v>14280.963599999997</v>
      </c>
      <c r="H53" s="67">
        <f t="shared" si="4"/>
        <v>34390.94</v>
      </c>
      <c r="I53" s="67">
        <f t="shared" si="4"/>
        <v>1458.8999999999999</v>
      </c>
      <c r="J53" s="67">
        <f t="shared" si="4"/>
        <v>22355.8519</v>
      </c>
      <c r="K53" s="67">
        <f t="shared" si="4"/>
        <v>21494.020900000003</v>
      </c>
      <c r="L53" s="67">
        <f t="shared" si="4"/>
        <v>24099.859699999997</v>
      </c>
      <c r="M53" s="104">
        <f t="shared" si="1"/>
        <v>161789.2188</v>
      </c>
    </row>
    <row r="54" spans="1:13" s="4" customFormat="1" ht="12" customHeight="1">
      <c r="A54" s="73" t="s">
        <v>4</v>
      </c>
      <c r="B54" s="73"/>
      <c r="C54" s="73"/>
      <c r="D54" s="73"/>
      <c r="E54" s="67">
        <f aca="true" t="shared" si="5" ref="E54:L54">E9+E17+E21+E24+E37+E44</f>
        <v>14498.0571</v>
      </c>
      <c r="F54" s="67">
        <f t="shared" si="5"/>
        <v>18459.9081</v>
      </c>
      <c r="G54" s="67">
        <f t="shared" si="5"/>
        <v>12261.296999999999</v>
      </c>
      <c r="H54" s="67">
        <f t="shared" si="5"/>
        <v>33706.4</v>
      </c>
      <c r="I54" s="67">
        <f t="shared" si="5"/>
        <v>78.89999999999999</v>
      </c>
      <c r="J54" s="67">
        <f t="shared" si="5"/>
        <v>17291.7609</v>
      </c>
      <c r="K54" s="67">
        <f t="shared" si="5"/>
        <v>14228.378100000002</v>
      </c>
      <c r="L54" s="67">
        <f t="shared" si="5"/>
        <v>10341.0851</v>
      </c>
      <c r="M54" s="104">
        <f t="shared" si="1"/>
        <v>120786.88629999998</v>
      </c>
    </row>
    <row r="55" spans="1:13" s="4" customFormat="1" ht="12" customHeight="1">
      <c r="A55" s="73" t="s">
        <v>5</v>
      </c>
      <c r="B55" s="73"/>
      <c r="C55" s="73"/>
      <c r="D55" s="73"/>
      <c r="E55" s="67">
        <f aca="true" t="shared" si="6" ref="E55:L55">E18+E30+E38+E45</f>
        <v>4295.2899</v>
      </c>
      <c r="F55" s="67">
        <f t="shared" si="6"/>
        <v>6405.384999999999</v>
      </c>
      <c r="G55" s="67">
        <f t="shared" si="6"/>
        <v>4096.789999999999</v>
      </c>
      <c r="H55" s="67">
        <f t="shared" si="6"/>
        <v>13573.109999999999</v>
      </c>
      <c r="I55" s="67">
        <f t="shared" si="6"/>
        <v>0</v>
      </c>
      <c r="J55" s="67">
        <f t="shared" si="6"/>
        <v>5570.49</v>
      </c>
      <c r="K55" s="67">
        <f t="shared" si="6"/>
        <v>4230.4781</v>
      </c>
      <c r="L55" s="67">
        <f t="shared" si="6"/>
        <v>7609.521199999999</v>
      </c>
      <c r="M55" s="104">
        <f t="shared" si="1"/>
        <v>45781.06419999999</v>
      </c>
    </row>
    <row r="56" spans="1:13" s="4" customFormat="1" ht="12" customHeight="1">
      <c r="A56" s="73" t="s">
        <v>6</v>
      </c>
      <c r="B56" s="73"/>
      <c r="C56" s="73"/>
      <c r="D56" s="73"/>
      <c r="E56" s="67">
        <f aca="true" t="shared" si="7" ref="E56:L56">E26+E31+E35+E40+E41+E46</f>
        <v>5705.188900000001</v>
      </c>
      <c r="F56" s="67">
        <f t="shared" si="7"/>
        <v>7026.611199999999</v>
      </c>
      <c r="G56" s="67">
        <f t="shared" si="7"/>
        <v>4819.141999999999</v>
      </c>
      <c r="H56" s="67">
        <f t="shared" si="7"/>
        <v>16813.46</v>
      </c>
      <c r="I56" s="67">
        <f t="shared" si="7"/>
        <v>125.89999999999999</v>
      </c>
      <c r="J56" s="67">
        <f t="shared" si="7"/>
        <v>1420.2428999999995</v>
      </c>
      <c r="K56" s="67">
        <f t="shared" si="7"/>
        <v>4030.933499999999</v>
      </c>
      <c r="L56" s="67">
        <f t="shared" si="7"/>
        <v>3615.73</v>
      </c>
      <c r="M56" s="104">
        <f t="shared" si="1"/>
        <v>43431.3085</v>
      </c>
    </row>
    <row r="57" spans="1:13" s="4" customFormat="1" ht="12" customHeight="1">
      <c r="A57" s="330" t="s">
        <v>7</v>
      </c>
      <c r="B57" s="330"/>
      <c r="C57" s="330"/>
      <c r="D57" s="330"/>
      <c r="E57" s="67">
        <f aca="true" t="shared" si="8" ref="E57:L57">E16+E15+E22+E32+E43</f>
        <v>10274.4533</v>
      </c>
      <c r="F57" s="67">
        <f t="shared" si="8"/>
        <v>17956.931399999998</v>
      </c>
      <c r="G57" s="67">
        <f t="shared" si="8"/>
        <v>10506.46</v>
      </c>
      <c r="H57" s="67">
        <f t="shared" si="8"/>
        <v>27219.090000000004</v>
      </c>
      <c r="I57" s="67">
        <f t="shared" si="8"/>
        <v>1126.7999999999997</v>
      </c>
      <c r="J57" s="67">
        <f t="shared" si="8"/>
        <v>2847.8400000000006</v>
      </c>
      <c r="K57" s="67">
        <f t="shared" si="8"/>
        <v>7169.5642</v>
      </c>
      <c r="L57" s="67">
        <f t="shared" si="8"/>
        <v>13672.8639</v>
      </c>
      <c r="M57" s="104">
        <f t="shared" si="1"/>
        <v>89647.20279999998</v>
      </c>
    </row>
    <row r="58" spans="1:14" s="4" customFormat="1" ht="12" customHeight="1">
      <c r="A58" s="73" t="s">
        <v>8</v>
      </c>
      <c r="B58" s="73"/>
      <c r="C58" s="73"/>
      <c r="D58" s="73"/>
      <c r="E58" s="70">
        <f aca="true" t="shared" si="9" ref="E58:L58">E12+E13+E23+E33+E34+E47</f>
        <v>2561.45</v>
      </c>
      <c r="F58" s="70">
        <f t="shared" si="9"/>
        <v>3030.65</v>
      </c>
      <c r="G58" s="70">
        <f t="shared" si="9"/>
        <v>1242.3700000000001</v>
      </c>
      <c r="H58" s="70">
        <f t="shared" si="9"/>
        <v>2287.77</v>
      </c>
      <c r="I58" s="70">
        <f t="shared" si="9"/>
        <v>289.6</v>
      </c>
      <c r="J58" s="70">
        <f t="shared" si="9"/>
        <v>334.6502</v>
      </c>
      <c r="K58" s="70">
        <f t="shared" si="9"/>
        <v>2314.1901</v>
      </c>
      <c r="L58" s="70">
        <f t="shared" si="9"/>
        <v>2145.0465999999997</v>
      </c>
      <c r="M58" s="104">
        <f t="shared" si="1"/>
        <v>13916.1269</v>
      </c>
      <c r="N58" s="310"/>
    </row>
    <row r="59" spans="1:13" s="4" customFormat="1" ht="3.75" customHeight="1">
      <c r="A59" s="76"/>
      <c r="B59" s="76"/>
      <c r="C59" s="76"/>
      <c r="D59" s="76"/>
      <c r="E59" s="76"/>
      <c r="F59" s="76"/>
      <c r="G59" s="76"/>
      <c r="H59" s="93"/>
      <c r="I59" s="93"/>
      <c r="J59" s="76"/>
      <c r="K59" s="76"/>
      <c r="L59" s="76"/>
      <c r="M59" s="76"/>
    </row>
    <row r="60" spans="1:13" s="4" customFormat="1" ht="3.75" customHeight="1">
      <c r="A60" s="73"/>
      <c r="B60" s="73"/>
      <c r="C60" s="73"/>
      <c r="D60" s="73"/>
      <c r="E60" s="73"/>
      <c r="F60" s="73"/>
      <c r="G60" s="73"/>
      <c r="H60" s="89"/>
      <c r="I60" s="89"/>
      <c r="J60" s="73"/>
      <c r="K60" s="73"/>
      <c r="L60" s="73"/>
      <c r="M60" s="73"/>
    </row>
    <row r="61" spans="1:13" s="7" customFormat="1" ht="12" customHeight="1">
      <c r="A61" s="279" t="s">
        <v>22</v>
      </c>
      <c r="B61" s="280" t="s">
        <v>191</v>
      </c>
      <c r="C61" s="279"/>
      <c r="D61" s="279"/>
      <c r="E61" s="280"/>
      <c r="F61" s="281"/>
      <c r="G61" s="73"/>
      <c r="H61" s="102"/>
      <c r="I61" s="102"/>
      <c r="J61" s="73"/>
      <c r="K61" s="73"/>
      <c r="L61" s="73"/>
      <c r="M61" s="73"/>
    </row>
    <row r="62" spans="1:13" s="7" customFormat="1" ht="25.5" customHeight="1">
      <c r="A62" s="295" t="str">
        <f>"(1)"</f>
        <v>(1)</v>
      </c>
      <c r="B62" s="319" t="s">
        <v>364</v>
      </c>
      <c r="C62" s="319"/>
      <c r="D62" s="319"/>
      <c r="E62" s="319"/>
      <c r="F62" s="319"/>
      <c r="G62" s="319"/>
      <c r="H62" s="319"/>
      <c r="I62" s="319"/>
      <c r="J62" s="319"/>
      <c r="K62" s="319"/>
      <c r="L62" s="319"/>
      <c r="M62" s="319"/>
    </row>
    <row r="63" spans="1:13" s="7" customFormat="1" ht="24" customHeight="1">
      <c r="A63" s="316" t="str">
        <f>"(2)"</f>
        <v>(2)</v>
      </c>
      <c r="B63" s="319" t="s">
        <v>374</v>
      </c>
      <c r="C63" s="319"/>
      <c r="D63" s="319"/>
      <c r="E63" s="319"/>
      <c r="F63" s="319"/>
      <c r="G63" s="319"/>
      <c r="H63" s="319"/>
      <c r="I63" s="319"/>
      <c r="J63" s="319"/>
      <c r="K63" s="319"/>
      <c r="L63" s="319"/>
      <c r="M63" s="319"/>
    </row>
    <row r="64" spans="1:13" s="7" customFormat="1" ht="21.75" customHeight="1">
      <c r="A64" s="295" t="str">
        <f>"(3)"</f>
        <v>(3)</v>
      </c>
      <c r="B64" s="319" t="s">
        <v>23</v>
      </c>
      <c r="C64" s="319"/>
      <c r="D64" s="319"/>
      <c r="E64" s="319"/>
      <c r="F64" s="319"/>
      <c r="G64" s="319"/>
      <c r="H64" s="319"/>
      <c r="I64" s="319"/>
      <c r="J64" s="319"/>
      <c r="K64" s="319"/>
      <c r="L64" s="319"/>
      <c r="M64" s="319"/>
    </row>
    <row r="65" spans="5:13" s="7" customFormat="1" ht="8.25">
      <c r="E65" s="47"/>
      <c r="F65" s="47"/>
      <c r="G65" s="47"/>
      <c r="H65" s="47"/>
      <c r="I65" s="47"/>
      <c r="J65" s="47"/>
      <c r="K65" s="47"/>
      <c r="L65" s="47"/>
      <c r="M65" s="47"/>
    </row>
    <row r="66" spans="5:15" ht="12">
      <c r="E66" s="20"/>
      <c r="F66" s="20"/>
      <c r="G66" s="20"/>
      <c r="H66" s="20"/>
      <c r="I66" s="20"/>
      <c r="J66" s="20"/>
      <c r="K66" s="20"/>
      <c r="L66" s="20"/>
      <c r="M66" s="20"/>
      <c r="O66" s="23"/>
    </row>
    <row r="67" spans="5:13" ht="12">
      <c r="E67" s="48"/>
      <c r="F67" s="48"/>
      <c r="G67" s="48"/>
      <c r="H67" s="48"/>
      <c r="I67" s="48"/>
      <c r="J67" s="48"/>
      <c r="K67" s="48"/>
      <c r="L67" s="48"/>
      <c r="M67" s="48"/>
    </row>
    <row r="68" spans="5:13" ht="12">
      <c r="E68" s="23"/>
      <c r="F68" s="23"/>
      <c r="G68" s="23"/>
      <c r="H68" s="23"/>
      <c r="I68" s="23"/>
      <c r="J68" s="23"/>
      <c r="K68" s="23"/>
      <c r="L68" s="23"/>
      <c r="M68" s="23"/>
    </row>
    <row r="70" spans="5:13" ht="12">
      <c r="E70" s="23"/>
      <c r="F70" s="23"/>
      <c r="G70" s="23"/>
      <c r="H70" s="23"/>
      <c r="I70" s="23"/>
      <c r="J70" s="23"/>
      <c r="K70" s="23"/>
      <c r="L70" s="23"/>
      <c r="M70" s="23"/>
    </row>
  </sheetData>
  <sheetProtection/>
  <mergeCells count="5">
    <mergeCell ref="A53:D53"/>
    <mergeCell ref="A57:D57"/>
    <mergeCell ref="B62:M62"/>
    <mergeCell ref="B64:M64"/>
    <mergeCell ref="B63:M63"/>
  </mergeCells>
  <printOptions/>
  <pageMargins left="0.1968503937007874" right="0.1968503937007874" top="0.5511811023622047" bottom="0.984251968503937" header="0" footer="0"/>
  <pageSetup horizontalDpi="600" verticalDpi="600" orientation="portrait" paperSize="9" scale="8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ull79"/>
  <dimension ref="A1:L34"/>
  <sheetViews>
    <sheetView showGridLines="0" workbookViewId="0" topLeftCell="A1">
      <selection activeCell="K4" sqref="K4"/>
    </sheetView>
  </sheetViews>
  <sheetFormatPr defaultColWidth="9.140625" defaultRowHeight="12.75"/>
  <cols>
    <col min="1" max="1" width="4.57421875" style="50" customWidth="1"/>
    <col min="2" max="2" width="3.7109375" style="50" customWidth="1"/>
    <col min="3" max="3" width="5.7109375" style="50" customWidth="1"/>
    <col min="4" max="4" width="24.57421875" style="50" customWidth="1"/>
    <col min="5" max="5" width="10.28125" style="50" customWidth="1"/>
    <col min="6" max="7" width="9.57421875" style="50" customWidth="1"/>
    <col min="8" max="8" width="10.140625" style="50" customWidth="1"/>
    <col min="9" max="12" width="9.140625" style="50" customWidth="1"/>
    <col min="13" max="16384" width="11.421875" style="50" customWidth="1"/>
  </cols>
  <sheetData>
    <row r="1" spans="1:7" ht="17.25" customHeight="1">
      <c r="A1" s="144" t="s">
        <v>377</v>
      </c>
      <c r="B1" s="143"/>
      <c r="C1" s="143"/>
      <c r="D1" s="79"/>
      <c r="E1" s="15"/>
      <c r="F1" s="15"/>
      <c r="G1" s="15"/>
    </row>
    <row r="2" spans="1:7" ht="12" customHeight="1">
      <c r="A2" s="143"/>
      <c r="B2" s="143"/>
      <c r="C2" s="143"/>
      <c r="D2" s="80"/>
      <c r="E2" s="15"/>
      <c r="F2" s="15"/>
      <c r="G2" s="15"/>
    </row>
    <row r="3" spans="1:10" ht="3.75" customHeight="1">
      <c r="A3" s="81"/>
      <c r="B3" s="81"/>
      <c r="C3" s="81"/>
      <c r="D3" s="81"/>
      <c r="E3" s="82"/>
      <c r="F3" s="82"/>
      <c r="G3" s="82"/>
      <c r="H3" s="81"/>
      <c r="I3" s="81"/>
      <c r="J3" s="81"/>
    </row>
    <row r="4" spans="1:12" s="16" customFormat="1" ht="9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243"/>
      <c r="L4" s="243"/>
    </row>
    <row r="5" spans="1:10" s="16" customFormat="1" ht="9" customHeight="1">
      <c r="A5" s="90"/>
      <c r="B5" s="90"/>
      <c r="C5" s="90"/>
      <c r="D5" s="90"/>
      <c r="E5" s="90"/>
      <c r="F5" s="90"/>
      <c r="G5" s="90"/>
      <c r="H5" s="90"/>
      <c r="I5" s="90"/>
      <c r="J5" s="90"/>
    </row>
    <row r="6" spans="1:12" s="16" customFormat="1" ht="12" customHeight="1">
      <c r="A6" s="145"/>
      <c r="B6" s="145"/>
      <c r="C6" s="145"/>
      <c r="D6" s="145"/>
      <c r="E6" s="232">
        <v>2005</v>
      </c>
      <c r="F6" s="232">
        <v>2006</v>
      </c>
      <c r="G6" s="232">
        <v>2007</v>
      </c>
      <c r="H6" s="232">
        <v>2008</v>
      </c>
      <c r="I6" s="232">
        <v>2009</v>
      </c>
      <c r="J6" s="232">
        <v>2010</v>
      </c>
      <c r="K6" s="232">
        <v>2011</v>
      </c>
      <c r="L6" s="232">
        <v>2012</v>
      </c>
    </row>
    <row r="7" spans="1:10" s="16" customFormat="1" ht="3.75" customHeight="1">
      <c r="A7" s="90"/>
      <c r="B7" s="90"/>
      <c r="C7" s="90"/>
      <c r="D7" s="90"/>
      <c r="E7" s="90"/>
      <c r="F7" s="90"/>
      <c r="G7" s="90"/>
      <c r="H7" s="90"/>
      <c r="I7" s="90"/>
      <c r="J7" s="90"/>
    </row>
    <row r="8" spans="1:10" s="16" customFormat="1" ht="12" customHeight="1">
      <c r="A8" s="154" t="s">
        <v>34</v>
      </c>
      <c r="B8" s="90"/>
      <c r="C8" s="90"/>
      <c r="D8" s="90"/>
      <c r="E8" s="90"/>
      <c r="F8" s="90"/>
      <c r="G8" s="90"/>
      <c r="H8" s="90"/>
      <c r="I8" s="90"/>
      <c r="J8" s="90"/>
    </row>
    <row r="9" spans="1:12" s="16" customFormat="1" ht="12" customHeight="1">
      <c r="A9" s="90"/>
      <c r="B9" s="90" t="s">
        <v>35</v>
      </c>
      <c r="C9" s="90"/>
      <c r="D9" s="90"/>
      <c r="E9" s="101">
        <v>18</v>
      </c>
      <c r="F9" s="146">
        <v>18</v>
      </c>
      <c r="G9" s="146">
        <v>19</v>
      </c>
      <c r="H9" s="147">
        <v>20</v>
      </c>
      <c r="I9" s="148">
        <v>20</v>
      </c>
      <c r="J9" s="148">
        <v>22</v>
      </c>
      <c r="K9" s="148">
        <v>15</v>
      </c>
      <c r="L9" s="148">
        <v>15</v>
      </c>
    </row>
    <row r="10" spans="1:12" s="16" customFormat="1" ht="12" customHeight="1">
      <c r="A10" s="90"/>
      <c r="B10" s="90" t="s">
        <v>36</v>
      </c>
      <c r="C10" s="90"/>
      <c r="D10" s="90"/>
      <c r="E10" s="101">
        <v>21</v>
      </c>
      <c r="F10" s="146">
        <v>21</v>
      </c>
      <c r="G10" s="146">
        <v>23</v>
      </c>
      <c r="H10" s="147">
        <v>20</v>
      </c>
      <c r="I10" s="148">
        <v>22</v>
      </c>
      <c r="J10" s="148">
        <v>20</v>
      </c>
      <c r="K10" s="148">
        <v>21</v>
      </c>
      <c r="L10" s="148">
        <v>21</v>
      </c>
    </row>
    <row r="11" spans="1:12" s="16" customFormat="1" ht="12" customHeight="1">
      <c r="A11" s="90"/>
      <c r="B11" s="90" t="s">
        <v>37</v>
      </c>
      <c r="C11" s="90"/>
      <c r="D11" s="90"/>
      <c r="E11" s="101">
        <v>25</v>
      </c>
      <c r="F11" s="146">
        <v>25</v>
      </c>
      <c r="G11" s="146">
        <v>30</v>
      </c>
      <c r="H11" s="147">
        <v>28</v>
      </c>
      <c r="I11" s="148">
        <v>33</v>
      </c>
      <c r="J11" s="148">
        <v>36</v>
      </c>
      <c r="K11" s="148">
        <v>42</v>
      </c>
      <c r="L11" s="148">
        <v>42</v>
      </c>
    </row>
    <row r="12" spans="1:12" s="16" customFormat="1" ht="12" customHeight="1">
      <c r="A12" s="90"/>
      <c r="B12" s="149" t="s">
        <v>38</v>
      </c>
      <c r="C12" s="149"/>
      <c r="D12" s="149"/>
      <c r="E12" s="101">
        <v>19</v>
      </c>
      <c r="F12" s="146">
        <v>21</v>
      </c>
      <c r="G12" s="146">
        <v>21</v>
      </c>
      <c r="H12" s="147">
        <f>4+17</f>
        <v>21</v>
      </c>
      <c r="I12" s="148">
        <v>20</v>
      </c>
      <c r="J12" s="148">
        <v>21</v>
      </c>
      <c r="K12" s="148">
        <v>22</v>
      </c>
      <c r="L12" s="148">
        <v>26</v>
      </c>
    </row>
    <row r="13" spans="1:12" s="16" customFormat="1" ht="12" customHeight="1">
      <c r="A13" s="90"/>
      <c r="B13" s="90" t="s">
        <v>19</v>
      </c>
      <c r="C13" s="90"/>
      <c r="D13" s="90"/>
      <c r="E13" s="101">
        <v>8</v>
      </c>
      <c r="F13" s="146">
        <v>10</v>
      </c>
      <c r="G13" s="146">
        <v>11</v>
      </c>
      <c r="H13" s="147">
        <v>11</v>
      </c>
      <c r="I13" s="148">
        <v>12</v>
      </c>
      <c r="J13" s="148">
        <v>13</v>
      </c>
      <c r="K13" s="148">
        <v>8</v>
      </c>
      <c r="L13" s="148">
        <v>8</v>
      </c>
    </row>
    <row r="14" spans="1:12" s="16" customFormat="1" ht="12" customHeight="1">
      <c r="A14" s="90"/>
      <c r="B14" s="90" t="s">
        <v>46</v>
      </c>
      <c r="C14" s="90"/>
      <c r="D14" s="90"/>
      <c r="E14" s="150" t="s">
        <v>134</v>
      </c>
      <c r="F14" s="150" t="s">
        <v>134</v>
      </c>
      <c r="G14" s="150" t="s">
        <v>134</v>
      </c>
      <c r="H14" s="150" t="s">
        <v>134</v>
      </c>
      <c r="I14" s="148">
        <v>3</v>
      </c>
      <c r="J14" s="148">
        <v>7</v>
      </c>
      <c r="K14" s="148">
        <v>9</v>
      </c>
      <c r="L14" s="148">
        <v>9</v>
      </c>
    </row>
    <row r="15" spans="1:12" s="16" customFormat="1" ht="12" customHeight="1">
      <c r="A15" s="90"/>
      <c r="B15" s="149" t="s">
        <v>39</v>
      </c>
      <c r="C15" s="149"/>
      <c r="D15" s="149"/>
      <c r="E15" s="101">
        <v>35</v>
      </c>
      <c r="F15" s="146">
        <v>37</v>
      </c>
      <c r="G15" s="146">
        <v>40</v>
      </c>
      <c r="H15" s="147">
        <v>42</v>
      </c>
      <c r="I15" s="148">
        <v>48</v>
      </c>
      <c r="J15" s="148">
        <v>53</v>
      </c>
      <c r="K15" s="148">
        <v>65</v>
      </c>
      <c r="L15" s="148">
        <v>65</v>
      </c>
    </row>
    <row r="16" spans="1:12" s="16" customFormat="1" ht="12" customHeight="1">
      <c r="A16" s="90"/>
      <c r="B16" s="149" t="s">
        <v>40</v>
      </c>
      <c r="C16" s="149"/>
      <c r="D16" s="149"/>
      <c r="E16" s="101">
        <v>495</v>
      </c>
      <c r="F16" s="146">
        <v>500</v>
      </c>
      <c r="G16" s="146">
        <v>510</v>
      </c>
      <c r="H16" s="147">
        <v>543</v>
      </c>
      <c r="I16" s="148">
        <v>572</v>
      </c>
      <c r="J16" s="148">
        <v>592</v>
      </c>
      <c r="K16" s="148">
        <v>629</v>
      </c>
      <c r="L16" s="148">
        <v>629</v>
      </c>
    </row>
    <row r="17" spans="1:12" s="16" customFormat="1" ht="12" customHeight="1">
      <c r="A17" s="90"/>
      <c r="B17" s="90" t="s">
        <v>41</v>
      </c>
      <c r="C17" s="90"/>
      <c r="D17" s="90"/>
      <c r="E17" s="146">
        <v>0</v>
      </c>
      <c r="F17" s="146">
        <v>0</v>
      </c>
      <c r="G17" s="151">
        <v>0</v>
      </c>
      <c r="H17" s="151">
        <v>0</v>
      </c>
      <c r="I17" s="151">
        <v>0</v>
      </c>
      <c r="J17" s="151" t="s">
        <v>189</v>
      </c>
      <c r="K17" s="148"/>
      <c r="L17" s="148"/>
    </row>
    <row r="18" spans="1:12" s="16" customFormat="1" ht="12" customHeight="1">
      <c r="A18" s="154" t="s">
        <v>188</v>
      </c>
      <c r="B18" s="90"/>
      <c r="C18" s="90"/>
      <c r="D18" s="90"/>
      <c r="E18" s="260">
        <f>SUM(E9:E17)</f>
        <v>621</v>
      </c>
      <c r="F18" s="260">
        <f>SUM(F9:F17)</f>
        <v>632</v>
      </c>
      <c r="G18" s="260">
        <f>SUM(G9:G17)</f>
        <v>654</v>
      </c>
      <c r="H18" s="260">
        <f>SUM(H9:H17)</f>
        <v>685</v>
      </c>
      <c r="I18" s="260">
        <f>SUM(I9:I17)</f>
        <v>730</v>
      </c>
      <c r="J18" s="260">
        <v>764</v>
      </c>
      <c r="K18" s="260">
        <f>SUM(K9:K17)</f>
        <v>811</v>
      </c>
      <c r="L18" s="260">
        <f>SUM(L9:L17)</f>
        <v>815</v>
      </c>
    </row>
    <row r="19" spans="1:10" s="16" customFormat="1" ht="12" customHeight="1">
      <c r="A19" s="154" t="s">
        <v>42</v>
      </c>
      <c r="B19" s="90"/>
      <c r="C19" s="90"/>
      <c r="D19" s="90"/>
      <c r="E19" s="101"/>
      <c r="F19" s="101"/>
      <c r="G19" s="101"/>
      <c r="H19" s="90"/>
      <c r="I19" s="90"/>
      <c r="J19" s="90"/>
    </row>
    <row r="20" spans="1:12" s="16" customFormat="1" ht="12" customHeight="1">
      <c r="A20" s="90"/>
      <c r="B20" s="90" t="s">
        <v>35</v>
      </c>
      <c r="C20" s="90"/>
      <c r="D20" s="90"/>
      <c r="E20" s="101">
        <v>29</v>
      </c>
      <c r="F20" s="101">
        <v>29</v>
      </c>
      <c r="G20" s="101">
        <v>25</v>
      </c>
      <c r="H20" s="147">
        <v>25</v>
      </c>
      <c r="I20" s="147">
        <v>25</v>
      </c>
      <c r="J20" s="147">
        <v>25</v>
      </c>
      <c r="K20" s="147">
        <v>25</v>
      </c>
      <c r="L20" s="147">
        <v>25</v>
      </c>
    </row>
    <row r="21" spans="1:12" s="16" customFormat="1" ht="12" customHeight="1">
      <c r="A21" s="90"/>
      <c r="B21" s="90" t="s">
        <v>43</v>
      </c>
      <c r="C21" s="90"/>
      <c r="D21" s="90"/>
      <c r="E21" s="101">
        <v>11</v>
      </c>
      <c r="F21" s="101">
        <v>11</v>
      </c>
      <c r="G21" s="101">
        <v>11</v>
      </c>
      <c r="H21" s="147">
        <v>18</v>
      </c>
      <c r="I21" s="147">
        <v>25</v>
      </c>
      <c r="J21" s="147">
        <v>21</v>
      </c>
      <c r="K21" s="147">
        <v>21</v>
      </c>
      <c r="L21" s="147">
        <v>23</v>
      </c>
    </row>
    <row r="22" spans="1:12" s="16" customFormat="1" ht="12" customHeight="1">
      <c r="A22" s="90"/>
      <c r="B22" s="90" t="s">
        <v>351</v>
      </c>
      <c r="C22" s="90"/>
      <c r="D22" s="90"/>
      <c r="E22" s="101">
        <v>276</v>
      </c>
      <c r="F22" s="101">
        <v>296</v>
      </c>
      <c r="G22" s="101">
        <v>322</v>
      </c>
      <c r="H22" s="147">
        <v>366</v>
      </c>
      <c r="I22" s="147">
        <v>383</v>
      </c>
      <c r="J22" s="147">
        <v>425</v>
      </c>
      <c r="K22" s="147">
        <v>452</v>
      </c>
      <c r="L22" s="147">
        <v>455</v>
      </c>
    </row>
    <row r="23" spans="1:12" s="16" customFormat="1" ht="12" customHeight="1">
      <c r="A23" s="90"/>
      <c r="B23" s="90" t="s">
        <v>192</v>
      </c>
      <c r="C23" s="90"/>
      <c r="D23" s="90"/>
      <c r="E23" s="101">
        <v>4</v>
      </c>
      <c r="F23" s="101">
        <v>4</v>
      </c>
      <c r="G23" s="101">
        <v>4</v>
      </c>
      <c r="H23" s="147">
        <v>4</v>
      </c>
      <c r="I23" s="147">
        <v>4</v>
      </c>
      <c r="J23" s="147">
        <v>4</v>
      </c>
      <c r="K23" s="147">
        <v>4</v>
      </c>
      <c r="L23" s="147">
        <v>4</v>
      </c>
    </row>
    <row r="24" spans="1:12" s="16" customFormat="1" ht="12" customHeight="1">
      <c r="A24" s="90"/>
      <c r="B24" s="90" t="s">
        <v>193</v>
      </c>
      <c r="C24" s="90"/>
      <c r="D24" s="90"/>
      <c r="E24" s="101">
        <v>19</v>
      </c>
      <c r="F24" s="101">
        <v>21</v>
      </c>
      <c r="G24" s="101">
        <v>22</v>
      </c>
      <c r="H24" s="147">
        <v>24</v>
      </c>
      <c r="I24" s="147">
        <v>23</v>
      </c>
      <c r="J24" s="147">
        <v>23</v>
      </c>
      <c r="K24" s="147">
        <v>25</v>
      </c>
      <c r="L24" s="147">
        <v>25</v>
      </c>
    </row>
    <row r="25" spans="1:12" s="16" customFormat="1" ht="12" customHeight="1">
      <c r="A25" s="90"/>
      <c r="B25" s="90" t="s">
        <v>44</v>
      </c>
      <c r="C25" s="90"/>
      <c r="D25" s="90"/>
      <c r="E25" s="101">
        <v>5</v>
      </c>
      <c r="F25" s="101">
        <v>3</v>
      </c>
      <c r="G25" s="101">
        <v>3</v>
      </c>
      <c r="H25" s="147">
        <v>3</v>
      </c>
      <c r="I25" s="147">
        <v>2</v>
      </c>
      <c r="J25" s="147">
        <v>1</v>
      </c>
      <c r="K25" s="147">
        <v>1</v>
      </c>
      <c r="L25" s="147">
        <v>2</v>
      </c>
    </row>
    <row r="26" spans="1:12" s="16" customFormat="1" ht="12" customHeight="1">
      <c r="A26" s="90"/>
      <c r="B26" s="90" t="s">
        <v>45</v>
      </c>
      <c r="C26" s="90"/>
      <c r="D26" s="90"/>
      <c r="E26" s="101">
        <v>9</v>
      </c>
      <c r="F26" s="101">
        <v>10</v>
      </c>
      <c r="G26" s="101">
        <v>10</v>
      </c>
      <c r="H26" s="147">
        <v>12</v>
      </c>
      <c r="I26" s="147">
        <v>12</v>
      </c>
      <c r="J26" s="147">
        <v>11</v>
      </c>
      <c r="K26" s="147">
        <v>12</v>
      </c>
      <c r="L26" s="147">
        <v>13</v>
      </c>
    </row>
    <row r="27" spans="1:12" s="16" customFormat="1" ht="12" customHeight="1">
      <c r="A27" s="90"/>
      <c r="B27" s="90" t="s">
        <v>194</v>
      </c>
      <c r="C27" s="90"/>
      <c r="D27" s="90"/>
      <c r="E27" s="101">
        <v>2</v>
      </c>
      <c r="F27" s="101">
        <v>4</v>
      </c>
      <c r="G27" s="101">
        <v>4</v>
      </c>
      <c r="H27" s="147">
        <v>3</v>
      </c>
      <c r="I27" s="147">
        <v>4</v>
      </c>
      <c r="J27" s="147">
        <v>6</v>
      </c>
      <c r="K27" s="147">
        <v>5</v>
      </c>
      <c r="L27" s="147">
        <v>6</v>
      </c>
    </row>
    <row r="28" spans="1:12" s="16" customFormat="1" ht="12" customHeight="1">
      <c r="A28" s="154" t="s">
        <v>188</v>
      </c>
      <c r="B28" s="90"/>
      <c r="C28" s="90"/>
      <c r="D28" s="90"/>
      <c r="E28" s="260">
        <f>SUM(E20:E27)</f>
        <v>355</v>
      </c>
      <c r="F28" s="260">
        <f>SUM(F20:F27)</f>
        <v>378</v>
      </c>
      <c r="G28" s="260">
        <f>SUM(G20:G27)</f>
        <v>401</v>
      </c>
      <c r="H28" s="260">
        <f>SUM(H20:H27)</f>
        <v>455</v>
      </c>
      <c r="I28" s="260">
        <f>SUM(I20:I27)</f>
        <v>478</v>
      </c>
      <c r="J28" s="260">
        <v>516</v>
      </c>
      <c r="K28" s="260">
        <f>SUM(K20:K27)</f>
        <v>545</v>
      </c>
      <c r="L28" s="260">
        <f>SUM(L20:L27)</f>
        <v>553</v>
      </c>
    </row>
    <row r="29" spans="1:12" s="16" customFormat="1" ht="3.75" customHeight="1">
      <c r="A29" s="145"/>
      <c r="B29" s="145"/>
      <c r="C29" s="153"/>
      <c r="D29" s="153"/>
      <c r="E29" s="145"/>
      <c r="F29" s="145"/>
      <c r="G29" s="145"/>
      <c r="H29" s="145"/>
      <c r="I29" s="145"/>
      <c r="J29" s="145"/>
      <c r="K29" s="244"/>
      <c r="L29" s="290"/>
    </row>
    <row r="30" spans="1:10" s="16" customFormat="1" ht="3.75" customHeight="1">
      <c r="A30" s="101"/>
      <c r="B30" s="101"/>
      <c r="C30" s="152"/>
      <c r="D30" s="152"/>
      <c r="E30" s="90"/>
      <c r="F30" s="90"/>
      <c r="G30" s="90"/>
      <c r="H30" s="90"/>
      <c r="I30" s="90"/>
      <c r="J30" s="90"/>
    </row>
    <row r="31" spans="1:10" s="17" customFormat="1" ht="12">
      <c r="A31" s="257" t="s">
        <v>187</v>
      </c>
      <c r="B31" s="257" t="s">
        <v>177</v>
      </c>
      <c r="C31" s="257"/>
      <c r="D31" s="257"/>
      <c r="E31" s="90"/>
      <c r="F31" s="90"/>
      <c r="G31" s="90"/>
      <c r="H31" s="90"/>
      <c r="I31" s="90"/>
      <c r="J31" s="90"/>
    </row>
    <row r="32" spans="1:10" s="17" customFormat="1" ht="12">
      <c r="A32" s="257" t="str">
        <f>"(1)"</f>
        <v>(1)</v>
      </c>
      <c r="B32" s="257" t="s">
        <v>47</v>
      </c>
      <c r="C32" s="257"/>
      <c r="D32" s="257"/>
      <c r="E32" s="90"/>
      <c r="F32" s="90"/>
      <c r="G32" s="90"/>
      <c r="H32" s="90"/>
      <c r="I32" s="90"/>
      <c r="J32" s="90"/>
    </row>
    <row r="33" spans="1:10" s="16" customFormat="1" ht="12">
      <c r="A33" s="257" t="str">
        <f>"(2)"</f>
        <v>(2)</v>
      </c>
      <c r="B33" s="297" t="s">
        <v>48</v>
      </c>
      <c r="C33" s="257"/>
      <c r="D33" s="257"/>
      <c r="E33" s="90"/>
      <c r="F33" s="90"/>
      <c r="G33" s="90"/>
      <c r="H33" s="90"/>
      <c r="I33" s="90"/>
      <c r="J33" s="90"/>
    </row>
    <row r="34" spans="1:10" s="16" customFormat="1" ht="12">
      <c r="A34" s="90"/>
      <c r="B34" s="90"/>
      <c r="C34" s="90"/>
      <c r="D34" s="90"/>
      <c r="E34" s="90"/>
      <c r="F34" s="90"/>
      <c r="G34" s="90"/>
      <c r="H34" s="90"/>
      <c r="I34" s="90"/>
      <c r="J34" s="90"/>
    </row>
    <row r="35" s="16" customFormat="1" ht="9"/>
    <row r="36" s="16" customFormat="1" ht="9"/>
    <row r="37" s="16" customFormat="1" ht="9"/>
    <row r="38" s="16" customFormat="1" ht="9"/>
    <row r="39" s="16" customFormat="1" ht="9"/>
    <row r="40" s="16" customFormat="1" ht="9"/>
    <row r="41" s="16" customFormat="1" ht="9"/>
    <row r="42" s="16" customFormat="1" ht="9"/>
    <row r="43" s="16" customFormat="1" ht="9"/>
    <row r="44" s="16" customFormat="1" ht="9"/>
    <row r="45" s="16" customFormat="1" ht="9"/>
    <row r="46" s="16" customFormat="1" ht="9"/>
    <row r="47" s="16" customFormat="1" ht="9"/>
    <row r="48" s="16" customFormat="1" ht="9"/>
    <row r="49" s="16" customFormat="1" ht="9"/>
    <row r="50" s="16" customFormat="1" ht="9"/>
    <row r="51" s="16" customFormat="1" ht="9"/>
    <row r="52" s="16" customFormat="1" ht="9"/>
    <row r="53" s="16" customFormat="1" ht="9"/>
    <row r="54" s="16" customFormat="1" ht="9"/>
    <row r="55" s="16" customFormat="1" ht="9"/>
    <row r="56" s="16" customFormat="1" ht="9"/>
    <row r="57" s="16" customFormat="1" ht="9"/>
    <row r="58" s="16" customFormat="1" ht="9"/>
    <row r="59" s="16" customFormat="1" ht="9"/>
    <row r="60" s="16" customFormat="1" ht="9"/>
    <row r="61" s="16" customFormat="1" ht="9"/>
    <row r="62" s="16" customFormat="1" ht="9"/>
    <row r="63" s="16" customFormat="1" ht="9"/>
    <row r="64" s="16" customFormat="1" ht="9"/>
    <row r="65" s="16" customFormat="1" ht="9"/>
    <row r="66" s="16" customFormat="1" ht="9"/>
    <row r="67" s="16" customFormat="1" ht="9"/>
    <row r="68" s="16" customFormat="1" ht="9"/>
    <row r="69" s="16" customFormat="1" ht="9"/>
    <row r="70" s="16" customFormat="1" ht="9"/>
    <row r="71" s="16" customFormat="1" ht="9"/>
    <row r="72" s="16" customFormat="1" ht="9"/>
    <row r="73" s="16" customFormat="1" ht="9"/>
    <row r="74" s="16" customFormat="1" ht="9"/>
    <row r="75" s="16" customFormat="1" ht="9"/>
    <row r="76" s="16" customFormat="1" ht="9"/>
    <row r="77" s="16" customFormat="1" ht="9"/>
    <row r="78" s="16" customFormat="1" ht="9"/>
    <row r="79" s="16" customFormat="1" ht="9"/>
    <row r="80" s="16" customFormat="1" ht="9"/>
    <row r="81" s="16" customFormat="1" ht="9"/>
    <row r="82" s="16" customFormat="1" ht="9"/>
    <row r="83" s="16" customFormat="1" ht="9"/>
    <row r="84" s="16" customFormat="1" ht="9"/>
    <row r="85" s="16" customFormat="1" ht="9"/>
    <row r="86" s="16" customFormat="1" ht="9"/>
    <row r="87" s="16" customFormat="1" ht="9"/>
    <row r="88" s="16" customFormat="1" ht="9"/>
    <row r="89" s="16" customFormat="1" ht="9"/>
    <row r="90" s="16" customFormat="1" ht="9"/>
    <row r="91" s="16" customFormat="1" ht="9"/>
    <row r="92" s="16" customFormat="1" ht="9"/>
    <row r="93" s="16" customFormat="1" ht="9"/>
    <row r="94" s="16" customFormat="1" ht="9"/>
    <row r="95" s="16" customFormat="1" ht="9"/>
    <row r="96" s="16" customFormat="1" ht="9"/>
    <row r="97" s="16" customFormat="1" ht="9"/>
    <row r="98" s="16" customFormat="1" ht="9"/>
    <row r="99" s="16" customFormat="1" ht="9"/>
    <row r="100" s="16" customFormat="1" ht="9"/>
    <row r="101" s="16" customFormat="1" ht="9"/>
    <row r="102" s="16" customFormat="1" ht="9"/>
    <row r="103" s="16" customFormat="1" ht="9"/>
    <row r="104" s="16" customFormat="1" ht="9"/>
    <row r="105" s="16" customFormat="1" ht="9"/>
    <row r="106" s="16" customFormat="1" ht="9"/>
    <row r="107" s="16" customFormat="1" ht="9"/>
    <row r="108" s="16" customFormat="1" ht="9"/>
    <row r="109" s="16" customFormat="1" ht="9"/>
    <row r="110" s="16" customFormat="1" ht="9"/>
    <row r="111" s="16" customFormat="1" ht="9"/>
    <row r="112" s="16" customFormat="1" ht="9"/>
    <row r="113" s="16" customFormat="1" ht="9"/>
    <row r="114" s="16" customFormat="1" ht="9"/>
    <row r="115" s="16" customFormat="1" ht="9"/>
    <row r="116" s="16" customFormat="1" ht="9"/>
    <row r="117" s="16" customFormat="1" ht="9"/>
    <row r="118" s="16" customFormat="1" ht="9"/>
    <row r="119" s="16" customFormat="1" ht="9"/>
    <row r="120" s="16" customFormat="1" ht="9"/>
    <row r="121" s="16" customFormat="1" ht="9"/>
    <row r="122" s="16" customFormat="1" ht="9"/>
    <row r="123" s="16" customFormat="1" ht="9"/>
    <row r="124" s="16" customFormat="1" ht="9"/>
    <row r="125" s="16" customFormat="1" ht="9"/>
    <row r="126" s="16" customFormat="1" ht="9"/>
    <row r="127" s="16" customFormat="1" ht="9"/>
    <row r="128" s="16" customFormat="1" ht="9"/>
    <row r="129" s="16" customFormat="1" ht="9"/>
    <row r="130" s="16" customFormat="1" ht="9"/>
    <row r="131" s="16" customFormat="1" ht="9"/>
    <row r="132" s="16" customFormat="1" ht="9"/>
    <row r="133" s="16" customFormat="1" ht="9"/>
    <row r="134" s="16" customFormat="1" ht="9"/>
    <row r="135" s="16" customFormat="1" ht="9"/>
    <row r="136" s="16" customFormat="1" ht="9"/>
    <row r="137" s="16" customFormat="1" ht="9"/>
    <row r="138" s="16" customFormat="1" ht="9"/>
    <row r="139" s="16" customFormat="1" ht="9"/>
    <row r="140" s="16" customFormat="1" ht="9"/>
    <row r="141" s="16" customFormat="1" ht="9"/>
    <row r="142" s="16" customFormat="1" ht="9"/>
    <row r="143" s="16" customFormat="1" ht="9"/>
    <row r="144" s="16" customFormat="1" ht="9"/>
    <row r="145" s="16" customFormat="1" ht="9"/>
    <row r="146" s="16" customFormat="1" ht="9"/>
    <row r="147" s="16" customFormat="1" ht="9"/>
    <row r="148" s="16" customFormat="1" ht="9"/>
    <row r="149" s="16" customFormat="1" ht="9"/>
    <row r="150" s="16" customFormat="1" ht="9"/>
    <row r="151" s="16" customFormat="1" ht="9"/>
    <row r="152" s="16" customFormat="1" ht="9"/>
    <row r="153" s="16" customFormat="1" ht="9"/>
    <row r="154" s="16" customFormat="1" ht="9"/>
    <row r="155" s="16" customFormat="1" ht="9"/>
    <row r="156" s="16" customFormat="1" ht="9"/>
    <row r="157" s="16" customFormat="1" ht="9"/>
    <row r="158" s="16" customFormat="1" ht="9"/>
    <row r="159" s="16" customFormat="1" ht="9"/>
    <row r="160" s="16" customFormat="1" ht="9"/>
    <row r="161" s="16" customFormat="1" ht="9"/>
    <row r="162" s="16" customFormat="1" ht="9"/>
    <row r="163" s="16" customFormat="1" ht="9"/>
    <row r="164" s="16" customFormat="1" ht="9"/>
    <row r="165" s="16" customFormat="1" ht="9"/>
    <row r="166" s="16" customFormat="1" ht="9"/>
    <row r="167" s="16" customFormat="1" ht="9"/>
    <row r="168" s="16" customFormat="1" ht="9"/>
    <row r="169" s="16" customFormat="1" ht="9"/>
    <row r="170" s="16" customFormat="1" ht="9"/>
    <row r="171" s="16" customFormat="1" ht="9"/>
    <row r="172" s="16" customFormat="1" ht="9"/>
    <row r="173" s="16" customFormat="1" ht="9"/>
    <row r="174" s="16" customFormat="1" ht="9"/>
    <row r="175" s="16" customFormat="1" ht="9"/>
    <row r="176" s="16" customFormat="1" ht="9"/>
    <row r="177" s="16" customFormat="1" ht="9"/>
    <row r="178" s="16" customFormat="1" ht="9"/>
    <row r="179" s="16" customFormat="1" ht="9"/>
    <row r="180" s="16" customFormat="1" ht="9"/>
    <row r="181" s="16" customFormat="1" ht="9"/>
    <row r="182" s="16" customFormat="1" ht="9"/>
    <row r="183" s="16" customFormat="1" ht="9"/>
    <row r="184" s="16" customFormat="1" ht="9"/>
    <row r="185" s="16" customFormat="1" ht="9"/>
    <row r="186" s="16" customFormat="1" ht="9"/>
    <row r="187" s="16" customFormat="1" ht="9"/>
    <row r="188" s="16" customFormat="1" ht="9"/>
    <row r="189" s="16" customFormat="1" ht="9"/>
    <row r="190" s="16" customFormat="1" ht="9"/>
    <row r="191" s="16" customFormat="1" ht="9"/>
    <row r="192" s="16" customFormat="1" ht="9"/>
    <row r="193" s="16" customFormat="1" ht="9"/>
    <row r="194" s="16" customFormat="1" ht="9"/>
    <row r="195" s="16" customFormat="1" ht="9"/>
    <row r="196" s="16" customFormat="1" ht="9"/>
    <row r="197" s="16" customFormat="1" ht="9"/>
    <row r="198" s="16" customFormat="1" ht="9"/>
    <row r="199" s="16" customFormat="1" ht="9"/>
    <row r="200" s="16" customFormat="1" ht="9"/>
    <row r="201" s="16" customFormat="1" ht="9"/>
    <row r="202" s="16" customFormat="1" ht="9"/>
    <row r="203" s="16" customFormat="1" ht="9"/>
    <row r="204" s="16" customFormat="1" ht="9"/>
    <row r="205" s="16" customFormat="1" ht="9"/>
    <row r="206" s="16" customFormat="1" ht="9"/>
    <row r="207" s="16" customFormat="1" ht="9"/>
    <row r="208" s="16" customFormat="1" ht="9"/>
    <row r="209" s="16" customFormat="1" ht="9"/>
    <row r="210" s="16" customFormat="1" ht="9"/>
    <row r="211" s="16" customFormat="1" ht="9"/>
    <row r="212" s="16" customFormat="1" ht="9"/>
    <row r="213" s="16" customFormat="1" ht="9"/>
    <row r="214" s="16" customFormat="1" ht="9"/>
    <row r="215" s="16" customFormat="1" ht="9"/>
    <row r="216" s="16" customFormat="1" ht="9"/>
    <row r="217" s="16" customFormat="1" ht="9"/>
    <row r="218" s="16" customFormat="1" ht="9"/>
    <row r="219" s="16" customFormat="1" ht="9"/>
    <row r="220" s="16" customFormat="1" ht="9"/>
    <row r="221" s="16" customFormat="1" ht="9"/>
    <row r="222" s="16" customFormat="1" ht="9"/>
    <row r="223" s="16" customFormat="1" ht="9"/>
    <row r="224" s="16" customFormat="1" ht="9"/>
    <row r="225" s="16" customFormat="1" ht="9"/>
    <row r="226" s="16" customFormat="1" ht="9"/>
    <row r="227" s="16" customFormat="1" ht="9"/>
    <row r="228" s="16" customFormat="1" ht="9"/>
    <row r="229" s="16" customFormat="1" ht="9"/>
    <row r="230" s="16" customFormat="1" ht="9"/>
    <row r="231" s="16" customFormat="1" ht="9"/>
    <row r="232" s="16" customFormat="1" ht="9"/>
    <row r="233" s="16" customFormat="1" ht="9"/>
    <row r="234" s="16" customFormat="1" ht="9"/>
    <row r="235" s="16" customFormat="1" ht="9"/>
    <row r="236" s="16" customFormat="1" ht="9"/>
    <row r="237" s="16" customFormat="1" ht="9"/>
    <row r="238" s="16" customFormat="1" ht="9"/>
    <row r="239" s="16" customFormat="1" ht="9"/>
    <row r="240" s="16" customFormat="1" ht="9"/>
    <row r="241" s="16" customFormat="1" ht="9"/>
    <row r="242" s="16" customFormat="1" ht="9"/>
    <row r="243" s="16" customFormat="1" ht="9"/>
    <row r="244" s="16" customFormat="1" ht="9"/>
    <row r="245" s="16" customFormat="1" ht="9"/>
    <row r="246" s="16" customFormat="1" ht="9"/>
    <row r="247" s="16" customFormat="1" ht="9"/>
    <row r="248" s="16" customFormat="1" ht="9"/>
    <row r="249" s="16" customFormat="1" ht="9"/>
    <row r="250" s="16" customFormat="1" ht="9"/>
    <row r="251" s="16" customFormat="1" ht="9"/>
    <row r="252" s="16" customFormat="1" ht="9"/>
    <row r="253" s="16" customFormat="1" ht="9"/>
    <row r="254" s="16" customFormat="1" ht="9"/>
    <row r="255" s="16" customFormat="1" ht="9"/>
    <row r="256" s="16" customFormat="1" ht="9"/>
    <row r="257" s="16" customFormat="1" ht="9"/>
    <row r="258" s="16" customFormat="1" ht="9"/>
    <row r="259" s="16" customFormat="1" ht="9"/>
    <row r="260" s="16" customFormat="1" ht="9"/>
    <row r="261" s="16" customFormat="1" ht="9"/>
    <row r="262" s="16" customFormat="1" ht="9"/>
    <row r="263" s="16" customFormat="1" ht="9"/>
    <row r="264" s="16" customFormat="1" ht="9"/>
    <row r="265" s="16" customFormat="1" ht="9"/>
    <row r="266" s="16" customFormat="1" ht="9"/>
    <row r="267" s="16" customFormat="1" ht="9"/>
    <row r="268" s="16" customFormat="1" ht="9"/>
    <row r="269" s="16" customFormat="1" ht="9"/>
    <row r="270" s="16" customFormat="1" ht="9"/>
    <row r="271" s="16" customFormat="1" ht="9"/>
    <row r="272" s="16" customFormat="1" ht="9"/>
    <row r="273" s="16" customFormat="1" ht="9"/>
    <row r="274" s="16" customFormat="1" ht="9"/>
    <row r="275" s="16" customFormat="1" ht="9"/>
    <row r="276" s="16" customFormat="1" ht="9"/>
    <row r="277" s="16" customFormat="1" ht="9"/>
    <row r="278" s="16" customFormat="1" ht="9"/>
    <row r="279" s="16" customFormat="1" ht="9"/>
    <row r="280" s="16" customFormat="1" ht="9"/>
    <row r="281" s="16" customFormat="1" ht="9"/>
    <row r="282" s="16" customFormat="1" ht="9"/>
    <row r="283" s="16" customFormat="1" ht="9"/>
    <row r="284" s="16" customFormat="1" ht="9"/>
    <row r="285" s="16" customFormat="1" ht="9"/>
    <row r="286" s="16" customFormat="1" ht="9"/>
    <row r="287" s="16" customFormat="1" ht="9"/>
    <row r="288" s="16" customFormat="1" ht="9"/>
    <row r="289" s="16" customFormat="1" ht="9"/>
    <row r="290" s="16" customFormat="1" ht="9"/>
    <row r="291" s="16" customFormat="1" ht="9"/>
    <row r="292" s="16" customFormat="1" ht="9"/>
    <row r="293" s="16" customFormat="1" ht="9"/>
    <row r="294" s="16" customFormat="1" ht="9"/>
    <row r="295" s="16" customFormat="1" ht="9"/>
    <row r="296" s="16" customFormat="1" ht="9"/>
    <row r="297" s="16" customFormat="1" ht="9"/>
    <row r="298" s="16" customFormat="1" ht="9"/>
    <row r="299" s="16" customFormat="1" ht="9"/>
    <row r="300" s="16" customFormat="1" ht="9"/>
    <row r="301" s="16" customFormat="1" ht="9"/>
    <row r="302" s="16" customFormat="1" ht="9"/>
    <row r="303" s="16" customFormat="1" ht="9"/>
    <row r="304" s="16" customFormat="1" ht="9"/>
    <row r="305" s="16" customFormat="1" ht="9"/>
    <row r="306" s="16" customFormat="1" ht="9"/>
    <row r="307" s="16" customFormat="1" ht="9"/>
    <row r="308" s="16" customFormat="1" ht="9"/>
    <row r="309" s="16" customFormat="1" ht="9"/>
    <row r="310" s="16" customFormat="1" ht="9"/>
    <row r="311" s="16" customFormat="1" ht="9"/>
    <row r="312" s="16" customFormat="1" ht="9"/>
    <row r="313" s="16" customFormat="1" ht="9"/>
    <row r="314" s="16" customFormat="1" ht="9"/>
    <row r="315" s="16" customFormat="1" ht="9"/>
    <row r="316" s="16" customFormat="1" ht="9"/>
    <row r="317" s="16" customFormat="1" ht="9"/>
    <row r="318" s="16" customFormat="1" ht="9"/>
    <row r="319" s="16" customFormat="1" ht="9"/>
    <row r="320" s="16" customFormat="1" ht="9"/>
    <row r="321" s="16" customFormat="1" ht="9"/>
    <row r="322" s="16" customFormat="1" ht="9"/>
    <row r="323" s="16" customFormat="1" ht="9"/>
    <row r="324" s="16" customFormat="1" ht="9"/>
    <row r="325" s="16" customFormat="1" ht="9"/>
    <row r="326" s="16" customFormat="1" ht="9"/>
    <row r="327" s="16" customFormat="1" ht="9"/>
    <row r="328" s="16" customFormat="1" ht="9"/>
    <row r="329" s="16" customFormat="1" ht="9"/>
    <row r="330" s="16" customFormat="1" ht="9"/>
    <row r="331" s="16" customFormat="1" ht="9"/>
    <row r="332" s="16" customFormat="1" ht="9"/>
    <row r="333" s="16" customFormat="1" ht="9"/>
    <row r="334" s="16" customFormat="1" ht="9"/>
    <row r="335" s="16" customFormat="1" ht="9"/>
    <row r="336" s="16" customFormat="1" ht="9"/>
    <row r="337" s="16" customFormat="1" ht="9"/>
    <row r="338" s="16" customFormat="1" ht="9"/>
    <row r="339" s="16" customFormat="1" ht="9"/>
    <row r="340" s="16" customFormat="1" ht="9"/>
    <row r="341" s="16" customFormat="1" ht="9"/>
    <row r="342" s="16" customFormat="1" ht="9"/>
    <row r="343" s="16" customFormat="1" ht="9"/>
    <row r="344" s="16" customFormat="1" ht="9"/>
    <row r="345" s="16" customFormat="1" ht="9"/>
    <row r="346" s="16" customFormat="1" ht="9"/>
    <row r="347" s="16" customFormat="1" ht="9"/>
    <row r="348" s="16" customFormat="1" ht="9"/>
    <row r="349" s="16" customFormat="1" ht="9"/>
    <row r="350" s="16" customFormat="1" ht="9"/>
    <row r="351" s="16" customFormat="1" ht="9"/>
    <row r="352" s="16" customFormat="1" ht="9"/>
    <row r="353" s="16" customFormat="1" ht="9"/>
    <row r="354" s="16" customFormat="1" ht="9"/>
    <row r="355" s="16" customFormat="1" ht="9"/>
    <row r="356" s="16" customFormat="1" ht="9"/>
    <row r="357" s="16" customFormat="1" ht="9"/>
    <row r="358" s="16" customFormat="1" ht="9"/>
    <row r="359" s="16" customFormat="1" ht="9"/>
    <row r="360" s="16" customFormat="1" ht="9"/>
    <row r="361" s="16" customFormat="1" ht="9"/>
    <row r="362" s="16" customFormat="1" ht="9"/>
    <row r="363" s="16" customFormat="1" ht="9"/>
    <row r="364" s="16" customFormat="1" ht="9"/>
    <row r="365" s="16" customFormat="1" ht="9"/>
    <row r="366" s="16" customFormat="1" ht="9"/>
    <row r="367" s="16" customFormat="1" ht="9"/>
    <row r="368" s="16" customFormat="1" ht="9"/>
    <row r="369" s="16" customFormat="1" ht="9"/>
    <row r="370" s="16" customFormat="1" ht="9"/>
    <row r="371" s="16" customFormat="1" ht="9"/>
    <row r="372" s="16" customFormat="1" ht="9"/>
    <row r="373" s="16" customFormat="1" ht="9"/>
    <row r="374" s="16" customFormat="1" ht="9"/>
    <row r="375" s="16" customFormat="1" ht="9"/>
    <row r="376" s="16" customFormat="1" ht="9"/>
    <row r="377" s="16" customFormat="1" ht="9"/>
    <row r="378" s="16" customFormat="1" ht="9"/>
    <row r="379" s="16" customFormat="1" ht="9"/>
    <row r="380" s="16" customFormat="1" ht="9"/>
    <row r="381" s="16" customFormat="1" ht="9"/>
    <row r="382" s="16" customFormat="1" ht="9"/>
    <row r="383" s="16" customFormat="1" ht="9"/>
    <row r="384" s="16" customFormat="1" ht="9"/>
    <row r="385" s="16" customFormat="1" ht="9"/>
    <row r="386" s="16" customFormat="1" ht="9"/>
    <row r="387" s="16" customFormat="1" ht="9"/>
    <row r="388" s="16" customFormat="1" ht="9"/>
    <row r="389" s="16" customFormat="1" ht="9"/>
    <row r="390" s="16" customFormat="1" ht="9"/>
    <row r="391" s="16" customFormat="1" ht="9"/>
    <row r="392" s="16" customFormat="1" ht="9"/>
    <row r="393" s="16" customFormat="1" ht="9"/>
    <row r="394" s="16" customFormat="1" ht="9"/>
    <row r="395" s="16" customFormat="1" ht="9"/>
    <row r="396" s="16" customFormat="1" ht="9"/>
    <row r="397" s="16" customFormat="1" ht="9"/>
    <row r="398" s="16" customFormat="1" ht="9"/>
    <row r="399" s="16" customFormat="1" ht="9"/>
    <row r="400" s="16" customFormat="1" ht="9"/>
    <row r="401" s="16" customFormat="1" ht="9"/>
    <row r="402" s="16" customFormat="1" ht="9"/>
    <row r="403" s="16" customFormat="1" ht="9"/>
    <row r="404" s="16" customFormat="1" ht="9"/>
    <row r="405" s="16" customFormat="1" ht="9"/>
    <row r="406" s="16" customFormat="1" ht="9"/>
    <row r="407" s="16" customFormat="1" ht="9"/>
    <row r="408" s="16" customFormat="1" ht="9"/>
    <row r="409" s="16" customFormat="1" ht="9"/>
    <row r="410" s="16" customFormat="1" ht="9"/>
    <row r="411" s="16" customFormat="1" ht="9"/>
    <row r="412" s="16" customFormat="1" ht="9"/>
    <row r="413" s="16" customFormat="1" ht="9"/>
    <row r="414" s="16" customFormat="1" ht="9"/>
    <row r="415" s="16" customFormat="1" ht="9"/>
    <row r="416" s="16" customFormat="1" ht="9"/>
    <row r="417" s="16" customFormat="1" ht="9"/>
    <row r="418" s="16" customFormat="1" ht="9"/>
    <row r="419" s="16" customFormat="1" ht="9"/>
    <row r="420" s="16" customFormat="1" ht="9"/>
    <row r="421" s="16" customFormat="1" ht="9"/>
    <row r="422" s="16" customFormat="1" ht="9"/>
    <row r="423" s="16" customFormat="1" ht="9"/>
    <row r="424" s="16" customFormat="1" ht="9"/>
    <row r="425" s="16" customFormat="1" ht="9"/>
    <row r="426" s="16" customFormat="1" ht="9"/>
    <row r="427" s="16" customFormat="1" ht="9"/>
    <row r="428" s="16" customFormat="1" ht="9"/>
    <row r="429" s="16" customFormat="1" ht="9"/>
    <row r="430" s="16" customFormat="1" ht="9"/>
    <row r="431" s="16" customFormat="1" ht="9"/>
    <row r="432" s="16" customFormat="1" ht="9"/>
    <row r="433" s="16" customFormat="1" ht="9"/>
    <row r="434" s="16" customFormat="1" ht="9"/>
    <row r="435" s="16" customFormat="1" ht="9"/>
    <row r="436" s="16" customFormat="1" ht="9"/>
    <row r="437" s="16" customFormat="1" ht="9"/>
    <row r="438" s="16" customFormat="1" ht="9"/>
    <row r="439" s="16" customFormat="1" ht="9"/>
    <row r="440" s="16" customFormat="1" ht="9"/>
    <row r="441" s="16" customFormat="1" ht="9"/>
    <row r="442" s="16" customFormat="1" ht="9"/>
    <row r="443" s="16" customFormat="1" ht="9"/>
    <row r="444" s="16" customFormat="1" ht="9"/>
    <row r="445" s="16" customFormat="1" ht="9"/>
    <row r="446" s="16" customFormat="1" ht="9"/>
    <row r="447" s="16" customFormat="1" ht="9"/>
    <row r="448" s="16" customFormat="1" ht="9"/>
    <row r="449" s="16" customFormat="1" ht="9"/>
    <row r="450" s="16" customFormat="1" ht="9"/>
    <row r="451" s="16" customFormat="1" ht="9"/>
    <row r="452" s="16" customFormat="1" ht="9"/>
    <row r="453" s="16" customFormat="1" ht="9"/>
    <row r="454" s="16" customFormat="1" ht="9"/>
    <row r="455" s="16" customFormat="1" ht="9"/>
    <row r="456" s="16" customFormat="1" ht="9"/>
    <row r="457" s="16" customFormat="1" ht="9"/>
    <row r="458" s="16" customFormat="1" ht="9"/>
    <row r="459" s="16" customFormat="1" ht="9"/>
    <row r="460" s="16" customFormat="1" ht="9"/>
    <row r="461" s="16" customFormat="1" ht="9"/>
    <row r="462" s="16" customFormat="1" ht="9"/>
    <row r="463" s="16" customFormat="1" ht="9"/>
    <row r="464" s="16" customFormat="1" ht="9"/>
    <row r="465" s="16" customFormat="1" ht="9"/>
    <row r="466" s="16" customFormat="1" ht="9"/>
    <row r="467" s="16" customFormat="1" ht="9"/>
    <row r="468" s="16" customFormat="1" ht="9"/>
    <row r="469" s="16" customFormat="1" ht="9"/>
    <row r="470" s="16" customFormat="1" ht="9"/>
    <row r="471" s="16" customFormat="1" ht="9"/>
    <row r="472" s="16" customFormat="1" ht="9"/>
    <row r="473" s="16" customFormat="1" ht="9"/>
    <row r="474" s="16" customFormat="1" ht="9"/>
    <row r="475" s="16" customFormat="1" ht="9"/>
    <row r="476" s="16" customFormat="1" ht="9"/>
    <row r="477" s="16" customFormat="1" ht="9"/>
    <row r="478" s="16" customFormat="1" ht="9"/>
    <row r="479" s="16" customFormat="1" ht="9"/>
    <row r="480" s="16" customFormat="1" ht="9"/>
    <row r="481" s="16" customFormat="1" ht="9"/>
    <row r="482" s="16" customFormat="1" ht="9"/>
    <row r="483" s="16" customFormat="1" ht="9"/>
    <row r="484" s="16" customFormat="1" ht="9"/>
    <row r="485" s="16" customFormat="1" ht="9"/>
  </sheetData>
  <printOptions/>
  <pageMargins left="0.1968503937007874" right="0.1968503937007874" top="0.5511811023622047" bottom="0.984251968503937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K29"/>
  <sheetViews>
    <sheetView workbookViewId="0" topLeftCell="A1">
      <selection activeCell="K4" sqref="K4"/>
    </sheetView>
  </sheetViews>
  <sheetFormatPr defaultColWidth="9.140625" defaultRowHeight="12.75"/>
  <cols>
    <col min="1" max="1" width="30.7109375" style="49" customWidth="1"/>
    <col min="2" max="2" width="15.7109375" style="49" hidden="1" customWidth="1"/>
    <col min="3" max="3" width="9.7109375" style="49" hidden="1" customWidth="1"/>
    <col min="4" max="4" width="15.7109375" style="49" hidden="1" customWidth="1"/>
    <col min="5" max="5" width="9.7109375" style="49" hidden="1" customWidth="1"/>
    <col min="6" max="6" width="15.7109375" style="49" hidden="1" customWidth="1"/>
    <col min="7" max="7" width="9.7109375" style="49" hidden="1" customWidth="1"/>
    <col min="8" max="8" width="15.7109375" style="49" customWidth="1"/>
    <col min="9" max="9" width="9.7109375" style="49" customWidth="1"/>
    <col min="10" max="10" width="15.7109375" style="49" customWidth="1"/>
    <col min="11" max="11" width="9.7109375" style="49" customWidth="1"/>
    <col min="12" max="16384" width="9.140625" style="49" customWidth="1"/>
  </cols>
  <sheetData>
    <row r="1" spans="1:5" ht="15">
      <c r="A1" s="159" t="s">
        <v>271</v>
      </c>
      <c r="B1" s="159"/>
      <c r="C1" s="159"/>
      <c r="D1" s="159"/>
      <c r="E1" s="159"/>
    </row>
    <row r="3" spans="1:11" ht="54" customHeight="1">
      <c r="A3" s="167" t="s">
        <v>89</v>
      </c>
      <c r="B3" s="167" t="s">
        <v>182</v>
      </c>
      <c r="C3" s="167" t="s">
        <v>274</v>
      </c>
      <c r="D3" s="167" t="s">
        <v>180</v>
      </c>
      <c r="E3" s="167" t="s">
        <v>275</v>
      </c>
      <c r="F3" s="167" t="s">
        <v>181</v>
      </c>
      <c r="G3" s="167" t="s">
        <v>276</v>
      </c>
      <c r="H3" s="167" t="s">
        <v>273</v>
      </c>
      <c r="I3" s="167" t="s">
        <v>345</v>
      </c>
      <c r="J3" s="167" t="s">
        <v>344</v>
      </c>
      <c r="K3" s="167" t="s">
        <v>346</v>
      </c>
    </row>
    <row r="4" spans="1:11" ht="12.75">
      <c r="A4" s="90" t="s">
        <v>28</v>
      </c>
      <c r="B4" s="311">
        <v>204358.5</v>
      </c>
      <c r="C4" s="312">
        <v>27.8</v>
      </c>
      <c r="D4" s="311">
        <v>191645.53</v>
      </c>
      <c r="E4" s="312">
        <v>25.5</v>
      </c>
      <c r="F4" s="311">
        <v>187038.01</v>
      </c>
      <c r="G4" s="90">
        <v>24.9</v>
      </c>
      <c r="H4" s="311">
        <v>180955.17</v>
      </c>
      <c r="I4" s="312">
        <v>24</v>
      </c>
      <c r="J4" s="311">
        <v>169222.15899999999</v>
      </c>
      <c r="K4" s="312">
        <v>22.3</v>
      </c>
    </row>
    <row r="5" spans="1:11" ht="12.75">
      <c r="A5" s="90" t="s">
        <v>90</v>
      </c>
      <c r="B5" s="311">
        <v>411317.5</v>
      </c>
      <c r="C5" s="312">
        <v>55.9</v>
      </c>
      <c r="D5" s="311">
        <v>427988.83</v>
      </c>
      <c r="E5" s="312">
        <v>57</v>
      </c>
      <c r="F5" s="311">
        <v>454889.63</v>
      </c>
      <c r="G5" s="90">
        <v>60.6</v>
      </c>
      <c r="H5" s="311">
        <v>408709.44</v>
      </c>
      <c r="I5" s="312">
        <v>54.2</v>
      </c>
      <c r="J5" s="311">
        <v>318210.7484</v>
      </c>
      <c r="K5" s="312">
        <v>42</v>
      </c>
    </row>
    <row r="6" spans="1:11" ht="12.75">
      <c r="A6" s="90" t="s">
        <v>91</v>
      </c>
      <c r="B6" s="311">
        <v>116239.3</v>
      </c>
      <c r="C6" s="312">
        <v>15.8</v>
      </c>
      <c r="D6" s="311">
        <v>127624.35</v>
      </c>
      <c r="E6" s="312">
        <v>17</v>
      </c>
      <c r="F6" s="311">
        <v>136602.13</v>
      </c>
      <c r="G6" s="90">
        <v>18.2</v>
      </c>
      <c r="H6" s="311">
        <v>137109.07</v>
      </c>
      <c r="I6" s="312">
        <v>18.2</v>
      </c>
      <c r="J6" s="311">
        <v>135378.01380000002</v>
      </c>
      <c r="K6" s="312">
        <v>17.9</v>
      </c>
    </row>
    <row r="7" spans="1:11" ht="13.5">
      <c r="A7" s="90" t="s">
        <v>319</v>
      </c>
      <c r="B7" s="311">
        <v>315804.2</v>
      </c>
      <c r="C7" s="312">
        <v>42.9</v>
      </c>
      <c r="D7" s="311">
        <v>340674.26</v>
      </c>
      <c r="E7" s="312">
        <v>45.4</v>
      </c>
      <c r="F7" s="311">
        <v>410011.03</v>
      </c>
      <c r="G7" s="90">
        <v>54.6</v>
      </c>
      <c r="H7" s="311">
        <v>411757.35</v>
      </c>
      <c r="I7" s="312"/>
      <c r="J7" s="311">
        <v>384136.28</v>
      </c>
      <c r="K7" s="312">
        <v>0.7</v>
      </c>
    </row>
    <row r="8" spans="1:11" ht="12.75">
      <c r="A8" s="90" t="s">
        <v>365</v>
      </c>
      <c r="B8" s="311"/>
      <c r="C8" s="312"/>
      <c r="D8" s="311"/>
      <c r="E8" s="312"/>
      <c r="F8" s="311"/>
      <c r="G8" s="90"/>
      <c r="H8" s="311"/>
      <c r="I8" s="312"/>
      <c r="J8" s="311">
        <v>5105.8</v>
      </c>
      <c r="K8" s="312">
        <v>0.674397311392504</v>
      </c>
    </row>
    <row r="9" spans="1:11" ht="12.75">
      <c r="A9" s="90" t="s">
        <v>92</v>
      </c>
      <c r="B9" s="311">
        <v>132082.3</v>
      </c>
      <c r="C9" s="312">
        <v>17.9</v>
      </c>
      <c r="D9" s="311">
        <v>209054.31</v>
      </c>
      <c r="E9" s="312">
        <v>27.9</v>
      </c>
      <c r="F9" s="311">
        <v>199514.49</v>
      </c>
      <c r="G9" s="90">
        <v>26.6</v>
      </c>
      <c r="H9" s="311">
        <v>185840.09</v>
      </c>
      <c r="I9" s="312">
        <v>24.6</v>
      </c>
      <c r="J9" s="311">
        <v>164782.27680000005</v>
      </c>
      <c r="K9" s="312">
        <v>21.765193395561013</v>
      </c>
    </row>
    <row r="10" spans="1:11" ht="12.75">
      <c r="A10" s="90" t="s">
        <v>93</v>
      </c>
      <c r="B10" s="311">
        <v>86684.6</v>
      </c>
      <c r="C10" s="312">
        <v>11.8</v>
      </c>
      <c r="D10" s="311">
        <v>99067.22</v>
      </c>
      <c r="E10" s="312">
        <v>13.2</v>
      </c>
      <c r="F10" s="311">
        <v>106989.06</v>
      </c>
      <c r="G10" s="90">
        <v>14.2</v>
      </c>
      <c r="H10" s="311">
        <v>105625</v>
      </c>
      <c r="I10" s="312">
        <v>14</v>
      </c>
      <c r="J10" s="311">
        <v>99503.80590000005</v>
      </c>
      <c r="K10" s="312">
        <v>13.142915737451842</v>
      </c>
    </row>
    <row r="11" spans="1:11" ht="12.75">
      <c r="A11" s="90" t="s">
        <v>94</v>
      </c>
      <c r="B11" s="311">
        <v>7989.5</v>
      </c>
      <c r="C11" s="312">
        <v>1.1</v>
      </c>
      <c r="D11" s="311">
        <v>8386.55</v>
      </c>
      <c r="E11" s="312">
        <v>1.1</v>
      </c>
      <c r="F11" s="311">
        <v>8887.4</v>
      </c>
      <c r="G11" s="90">
        <v>1.2</v>
      </c>
      <c r="H11" s="311">
        <v>10216.64</v>
      </c>
      <c r="I11" s="312">
        <v>1.4</v>
      </c>
      <c r="J11" s="311">
        <v>6656.746999999999</v>
      </c>
      <c r="K11" s="312">
        <v>0.8792534528223034</v>
      </c>
    </row>
    <row r="12" spans="1:11" ht="12.75">
      <c r="A12" s="90" t="s">
        <v>366</v>
      </c>
      <c r="B12" s="311"/>
      <c r="C12" s="312"/>
      <c r="D12" s="311"/>
      <c r="E12" s="312"/>
      <c r="F12" s="311"/>
      <c r="G12" s="90"/>
      <c r="H12" s="311"/>
      <c r="I12" s="312"/>
      <c r="J12" s="311">
        <v>20047.2448</v>
      </c>
      <c r="K12" s="312">
        <v>2.6479313709795442</v>
      </c>
    </row>
    <row r="13" spans="1:11" ht="12.75">
      <c r="A13" s="90" t="s">
        <v>367</v>
      </c>
      <c r="B13" s="311"/>
      <c r="C13" s="312"/>
      <c r="D13" s="311"/>
      <c r="E13" s="312"/>
      <c r="F13" s="311"/>
      <c r="G13" s="90"/>
      <c r="H13" s="311"/>
      <c r="I13" s="312"/>
      <c r="J13" s="311">
        <v>6255.7943000000005</v>
      </c>
      <c r="K13" s="312">
        <v>0.8262937946148601</v>
      </c>
    </row>
    <row r="14" spans="1:11" ht="12.75">
      <c r="A14" s="90" t="s">
        <v>368</v>
      </c>
      <c r="B14" s="311"/>
      <c r="C14" s="312"/>
      <c r="D14" s="311"/>
      <c r="E14" s="312"/>
      <c r="F14" s="311"/>
      <c r="G14" s="90"/>
      <c r="H14" s="311"/>
      <c r="I14" s="312"/>
      <c r="J14" s="311">
        <v>1152.8712999999998</v>
      </c>
      <c r="K14" s="312">
        <v>0.1522764904817229</v>
      </c>
    </row>
    <row r="15" spans="1:11" ht="12.75">
      <c r="A15" s="90" t="s">
        <v>369</v>
      </c>
      <c r="B15" s="311"/>
      <c r="C15" s="312"/>
      <c r="D15" s="311"/>
      <c r="E15" s="312"/>
      <c r="F15" s="311"/>
      <c r="G15" s="90"/>
      <c r="H15" s="311"/>
      <c r="I15" s="312"/>
      <c r="J15" s="311">
        <v>123314.14929999996</v>
      </c>
      <c r="K15" s="312">
        <v>16.28789430541224</v>
      </c>
    </row>
    <row r="16" spans="1:11" ht="12.75">
      <c r="A16" s="90" t="s">
        <v>370</v>
      </c>
      <c r="B16" s="311"/>
      <c r="C16" s="312"/>
      <c r="D16" s="311"/>
      <c r="E16" s="312"/>
      <c r="F16" s="311"/>
      <c r="G16" s="90"/>
      <c r="H16" s="311"/>
      <c r="I16" s="312"/>
      <c r="J16" s="311">
        <v>1992.476</v>
      </c>
      <c r="K16" s="312">
        <v>0.2631753020905815</v>
      </c>
    </row>
    <row r="17" spans="1:11" ht="12.75">
      <c r="A17" s="90" t="s">
        <v>371</v>
      </c>
      <c r="B17" s="311"/>
      <c r="C17" s="312"/>
      <c r="D17" s="311"/>
      <c r="E17" s="312"/>
      <c r="F17" s="311"/>
      <c r="G17" s="90"/>
      <c r="H17" s="311"/>
      <c r="I17" s="312"/>
      <c r="J17" s="311">
        <v>24931.185200000004</v>
      </c>
      <c r="K17" s="312">
        <v>3.2930244562475206</v>
      </c>
    </row>
    <row r="18" spans="1:11" ht="13.5">
      <c r="A18" s="90" t="s">
        <v>347</v>
      </c>
      <c r="B18" s="311">
        <v>603.4</v>
      </c>
      <c r="C18" s="312">
        <v>0.1</v>
      </c>
      <c r="D18" s="311">
        <v>589.05</v>
      </c>
      <c r="E18" s="312">
        <v>0.1</v>
      </c>
      <c r="F18" s="90">
        <v>545.64</v>
      </c>
      <c r="G18" s="90">
        <v>0.1</v>
      </c>
      <c r="H18" s="311">
        <v>600.27</v>
      </c>
      <c r="I18" s="312">
        <v>0.1</v>
      </c>
      <c r="J18" s="90"/>
      <c r="K18" s="312"/>
    </row>
    <row r="19" spans="1:11" ht="13.5">
      <c r="A19" s="90" t="s">
        <v>348</v>
      </c>
      <c r="B19" s="311">
        <v>611.8</v>
      </c>
      <c r="C19" s="312">
        <v>0.1</v>
      </c>
      <c r="D19" s="311">
        <v>670.31</v>
      </c>
      <c r="E19" s="312">
        <v>0.1</v>
      </c>
      <c r="F19" s="90">
        <v>714.98</v>
      </c>
      <c r="G19" s="90">
        <v>0.1</v>
      </c>
      <c r="H19" s="311">
        <v>715.32</v>
      </c>
      <c r="I19" s="312">
        <v>0.1</v>
      </c>
      <c r="J19" s="90"/>
      <c r="K19" s="312"/>
    </row>
    <row r="20" spans="1:11" ht="13.5">
      <c r="A20" s="101" t="s">
        <v>349</v>
      </c>
      <c r="B20" s="313">
        <v>196365.4</v>
      </c>
      <c r="C20" s="312">
        <v>26.7</v>
      </c>
      <c r="D20" s="313">
        <v>169995.88</v>
      </c>
      <c r="E20" s="314"/>
      <c r="F20" s="313">
        <v>195708.49</v>
      </c>
      <c r="G20" s="101">
        <v>26.1</v>
      </c>
      <c r="H20" s="311">
        <f>44905.65+136206.7+1996.71+39570.82</f>
        <v>222679.88</v>
      </c>
      <c r="I20" s="312">
        <v>29.5</v>
      </c>
      <c r="J20" s="313"/>
      <c r="K20" s="312"/>
    </row>
    <row r="21" spans="1:11" ht="12.75">
      <c r="A21" s="178" t="s">
        <v>95</v>
      </c>
      <c r="B21" s="170">
        <v>1472056.5</v>
      </c>
      <c r="C21" s="178"/>
      <c r="D21" s="170">
        <v>1575696.29</v>
      </c>
      <c r="E21" s="315"/>
      <c r="F21" s="170">
        <v>1700900.86</v>
      </c>
      <c r="G21" s="178"/>
      <c r="H21" s="268">
        <f>SUM(H4:H20)</f>
        <v>1664208.23</v>
      </c>
      <c r="I21" s="178"/>
      <c r="J21" s="170">
        <v>1460689.5518</v>
      </c>
      <c r="K21" s="312">
        <v>192.9345267172709</v>
      </c>
    </row>
    <row r="22" spans="1:11" ht="12.75">
      <c r="A22" s="179" t="s">
        <v>81</v>
      </c>
      <c r="B22" s="180"/>
      <c r="C22" s="181">
        <v>7364078</v>
      </c>
      <c r="D22" s="181"/>
      <c r="E22" s="181">
        <v>7475420</v>
      </c>
      <c r="F22" s="179"/>
      <c r="G22" s="181">
        <v>7512381</v>
      </c>
      <c r="H22" s="245"/>
      <c r="I22" s="181">
        <v>7539618</v>
      </c>
      <c r="J22" s="179"/>
      <c r="K22" s="181">
        <v>7570908</v>
      </c>
    </row>
    <row r="23" spans="1:7" ht="12.75">
      <c r="A23" s="182"/>
      <c r="B23" s="182"/>
      <c r="C23" s="182"/>
      <c r="D23" s="182"/>
      <c r="E23" s="182"/>
      <c r="F23" s="182"/>
      <c r="G23" s="182"/>
    </row>
    <row r="24" spans="1:11" ht="12.75">
      <c r="A24" s="288" t="s">
        <v>85</v>
      </c>
      <c r="B24" s="288"/>
      <c r="C24" s="288"/>
      <c r="D24" s="288"/>
      <c r="E24" s="288"/>
      <c r="F24" s="288"/>
      <c r="G24" s="288"/>
      <c r="H24" s="257"/>
      <c r="I24" s="257"/>
      <c r="J24" s="257"/>
      <c r="K24" s="257"/>
    </row>
    <row r="25" spans="1:11" ht="12.75">
      <c r="A25" s="257" t="s">
        <v>82</v>
      </c>
      <c r="B25" s="298"/>
      <c r="C25" s="298"/>
      <c r="D25" s="298"/>
      <c r="E25" s="298"/>
      <c r="F25" s="257"/>
      <c r="G25" s="257"/>
      <c r="H25" s="257"/>
      <c r="I25" s="257"/>
      <c r="J25" s="257"/>
      <c r="K25" s="257"/>
    </row>
    <row r="26" spans="1:11" ht="12.75">
      <c r="A26" s="257" t="s">
        <v>83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7"/>
    </row>
    <row r="27" spans="1:11" ht="12.75">
      <c r="A27" s="257" t="s">
        <v>84</v>
      </c>
      <c r="B27" s="257"/>
      <c r="C27" s="257"/>
      <c r="D27" s="257"/>
      <c r="E27" s="257"/>
      <c r="F27" s="257"/>
      <c r="G27" s="257"/>
      <c r="H27" s="257"/>
      <c r="I27" s="257"/>
      <c r="J27" s="257"/>
      <c r="K27" s="257"/>
    </row>
    <row r="28" spans="1:11" ht="12.75">
      <c r="A28" s="257" t="s">
        <v>350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</row>
    <row r="29" spans="1:8" ht="12.75">
      <c r="A29" s="289"/>
      <c r="B29" s="289"/>
      <c r="C29" s="289"/>
      <c r="D29" s="289"/>
      <c r="E29" s="289"/>
      <c r="F29" s="289"/>
      <c r="G29" s="289"/>
      <c r="H29" s="289"/>
    </row>
  </sheetData>
  <sheetProtection/>
  <printOptions/>
  <pageMargins left="0.1968503937007874" right="0.1968503937007874" top="0.5511811023622047" bottom="0.984251968503937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ull80"/>
  <dimension ref="A1:F21"/>
  <sheetViews>
    <sheetView workbookViewId="0" topLeftCell="A1">
      <selection activeCell="K4" sqref="K4"/>
    </sheetView>
  </sheetViews>
  <sheetFormatPr defaultColWidth="9.140625" defaultRowHeight="12.75"/>
  <cols>
    <col min="1" max="1" width="20.7109375" style="49" customWidth="1"/>
    <col min="2" max="5" width="15.7109375" style="49" customWidth="1"/>
    <col min="6" max="16384" width="9.140625" style="49" customWidth="1"/>
  </cols>
  <sheetData>
    <row r="1" spans="1:6" ht="15">
      <c r="A1" s="155" t="s">
        <v>356</v>
      </c>
      <c r="B1" s="183"/>
      <c r="C1" s="183"/>
      <c r="D1" s="183"/>
      <c r="E1" s="184"/>
      <c r="F1" s="185"/>
    </row>
    <row r="2" spans="1:6" ht="15">
      <c r="A2" s="155"/>
      <c r="B2" s="183"/>
      <c r="C2" s="183"/>
      <c r="D2" s="183"/>
      <c r="E2" s="184"/>
      <c r="F2" s="185"/>
    </row>
    <row r="3" spans="1:6" ht="12.75">
      <c r="A3" s="186"/>
      <c r="B3" s="183"/>
      <c r="C3" s="183"/>
      <c r="D3" s="183"/>
      <c r="E3" s="291" t="s">
        <v>357</v>
      </c>
      <c r="F3" s="185"/>
    </row>
    <row r="4" spans="1:6" ht="24">
      <c r="A4" s="167" t="s">
        <v>96</v>
      </c>
      <c r="B4" s="167" t="s">
        <v>50</v>
      </c>
      <c r="C4" s="167" t="s">
        <v>136</v>
      </c>
      <c r="D4" s="167" t="s">
        <v>137</v>
      </c>
      <c r="E4" s="167" t="s">
        <v>138</v>
      </c>
      <c r="F4" s="185"/>
    </row>
    <row r="5" spans="1:6" ht="12.75">
      <c r="A5" s="168" t="s">
        <v>139</v>
      </c>
      <c r="B5" s="187">
        <v>50</v>
      </c>
      <c r="C5" s="187">
        <v>98</v>
      </c>
      <c r="D5" s="187">
        <f aca="true" t="shared" si="0" ref="D5:D19">B5+C5</f>
        <v>148</v>
      </c>
      <c r="E5" s="188">
        <f aca="true" t="shared" si="1" ref="E5:E19">D5/D$19</f>
        <v>0.04088397790055249</v>
      </c>
      <c r="F5" s="185"/>
    </row>
    <row r="6" spans="1:6" ht="12.75">
      <c r="A6" s="168" t="s">
        <v>140</v>
      </c>
      <c r="B6" s="187">
        <v>156</v>
      </c>
      <c r="C6" s="187">
        <v>2249</v>
      </c>
      <c r="D6" s="187">
        <f t="shared" si="0"/>
        <v>2405</v>
      </c>
      <c r="E6" s="188">
        <f t="shared" si="1"/>
        <v>0.664364640883978</v>
      </c>
      <c r="F6" s="185"/>
    </row>
    <row r="7" spans="1:6" ht="24">
      <c r="A7" s="168" t="s">
        <v>141</v>
      </c>
      <c r="B7" s="187">
        <v>15</v>
      </c>
      <c r="C7" s="187">
        <v>212</v>
      </c>
      <c r="D7" s="187">
        <f t="shared" si="0"/>
        <v>227</v>
      </c>
      <c r="E7" s="188">
        <f t="shared" si="1"/>
        <v>0.06270718232044199</v>
      </c>
      <c r="F7" s="185"/>
    </row>
    <row r="8" spans="1:6" ht="24">
      <c r="A8" s="223" t="s">
        <v>142</v>
      </c>
      <c r="B8" s="224">
        <f>SUM(B5:B7)</f>
        <v>221</v>
      </c>
      <c r="C8" s="224">
        <f>SUM(C5:C7)</f>
        <v>2559</v>
      </c>
      <c r="D8" s="224">
        <f t="shared" si="0"/>
        <v>2780</v>
      </c>
      <c r="E8" s="225">
        <f t="shared" si="1"/>
        <v>0.7679558011049724</v>
      </c>
      <c r="F8" s="185"/>
    </row>
    <row r="9" spans="1:6" ht="12.75">
      <c r="A9" s="168" t="s">
        <v>143</v>
      </c>
      <c r="B9" s="187">
        <v>13</v>
      </c>
      <c r="C9" s="187">
        <v>25</v>
      </c>
      <c r="D9" s="187">
        <f t="shared" si="0"/>
        <v>38</v>
      </c>
      <c r="E9" s="188">
        <f t="shared" si="1"/>
        <v>0.010497237569060774</v>
      </c>
      <c r="F9" s="185"/>
    </row>
    <row r="10" spans="1:6" ht="12.75">
      <c r="A10" s="223" t="s">
        <v>144</v>
      </c>
      <c r="B10" s="224">
        <f>SUM(B8:B9)</f>
        <v>234</v>
      </c>
      <c r="C10" s="224">
        <f>SUM(C8:C9)</f>
        <v>2584</v>
      </c>
      <c r="D10" s="224">
        <f t="shared" si="0"/>
        <v>2818</v>
      </c>
      <c r="E10" s="225">
        <f t="shared" si="1"/>
        <v>0.7784530386740331</v>
      </c>
      <c r="F10" s="185"/>
    </row>
    <row r="11" spans="1:6" ht="12.75">
      <c r="A11" s="168" t="s">
        <v>99</v>
      </c>
      <c r="B11" s="187">
        <v>44</v>
      </c>
      <c r="C11" s="187">
        <v>558</v>
      </c>
      <c r="D11" s="187">
        <f t="shared" si="0"/>
        <v>602</v>
      </c>
      <c r="E11" s="188">
        <f t="shared" si="1"/>
        <v>0.16629834254143647</v>
      </c>
      <c r="F11" s="185"/>
    </row>
    <row r="12" spans="1:6" ht="12.75">
      <c r="A12" s="168" t="s">
        <v>100</v>
      </c>
      <c r="B12" s="187">
        <v>63</v>
      </c>
      <c r="C12" s="187">
        <v>6</v>
      </c>
      <c r="D12" s="187">
        <f t="shared" si="0"/>
        <v>69</v>
      </c>
      <c r="E12" s="188">
        <f t="shared" si="1"/>
        <v>0.019060773480662985</v>
      </c>
      <c r="F12" s="185"/>
    </row>
    <row r="13" spans="1:6" ht="12.75">
      <c r="A13" s="168" t="s">
        <v>125</v>
      </c>
      <c r="B13" s="187">
        <v>70</v>
      </c>
      <c r="C13" s="187">
        <v>38</v>
      </c>
      <c r="D13" s="187">
        <f t="shared" si="0"/>
        <v>108</v>
      </c>
      <c r="E13" s="188">
        <f t="shared" si="1"/>
        <v>0.02983425414364641</v>
      </c>
      <c r="F13" s="185"/>
    </row>
    <row r="14" spans="1:6" ht="24">
      <c r="A14" s="223" t="s">
        <v>145</v>
      </c>
      <c r="B14" s="224">
        <f>SUM(B11:B13)</f>
        <v>177</v>
      </c>
      <c r="C14" s="224">
        <f>SUM(C11:C13)</f>
        <v>602</v>
      </c>
      <c r="D14" s="224">
        <f t="shared" si="0"/>
        <v>779</v>
      </c>
      <c r="E14" s="225">
        <f t="shared" si="1"/>
        <v>0.21519337016574586</v>
      </c>
      <c r="F14" s="185"/>
    </row>
    <row r="15" spans="1:6" ht="12.75">
      <c r="A15" s="168" t="s">
        <v>98</v>
      </c>
      <c r="B15" s="187">
        <v>2</v>
      </c>
      <c r="C15" s="187">
        <v>11</v>
      </c>
      <c r="D15" s="187">
        <f t="shared" si="0"/>
        <v>13</v>
      </c>
      <c r="E15" s="188">
        <f t="shared" si="1"/>
        <v>0.0035911602209944752</v>
      </c>
      <c r="F15" s="185"/>
    </row>
    <row r="16" spans="1:5" ht="12.75">
      <c r="A16" s="168" t="s">
        <v>101</v>
      </c>
      <c r="B16" s="187">
        <v>1</v>
      </c>
      <c r="C16" s="187">
        <v>2</v>
      </c>
      <c r="D16" s="187">
        <f t="shared" si="0"/>
        <v>3</v>
      </c>
      <c r="E16" s="188">
        <f t="shared" si="1"/>
        <v>0.0008287292817679558</v>
      </c>
    </row>
    <row r="17" spans="1:5" ht="12.75">
      <c r="A17" s="168" t="s">
        <v>102</v>
      </c>
      <c r="B17" s="187">
        <v>1</v>
      </c>
      <c r="C17" s="187">
        <v>6</v>
      </c>
      <c r="D17" s="187">
        <f t="shared" si="0"/>
        <v>7</v>
      </c>
      <c r="E17" s="188">
        <f t="shared" si="1"/>
        <v>0.0019337016574585636</v>
      </c>
    </row>
    <row r="18" spans="1:5" ht="12.75">
      <c r="A18" s="226" t="s">
        <v>146</v>
      </c>
      <c r="B18" s="227">
        <f>SUM(B15:B17)</f>
        <v>4</v>
      </c>
      <c r="C18" s="227">
        <f>SUM(C15:C17)</f>
        <v>19</v>
      </c>
      <c r="D18" s="227">
        <f t="shared" si="0"/>
        <v>23</v>
      </c>
      <c r="E18" s="228">
        <f t="shared" si="1"/>
        <v>0.006353591160220995</v>
      </c>
    </row>
    <row r="19" spans="1:5" ht="12.75">
      <c r="A19" s="222" t="s">
        <v>188</v>
      </c>
      <c r="B19" s="190">
        <f>B10+B14+B18</f>
        <v>415</v>
      </c>
      <c r="C19" s="190">
        <f>C10+C14+C18</f>
        <v>3205</v>
      </c>
      <c r="D19" s="190">
        <f t="shared" si="0"/>
        <v>3620</v>
      </c>
      <c r="E19" s="191">
        <f t="shared" si="1"/>
        <v>1</v>
      </c>
    </row>
    <row r="21" ht="12.75">
      <c r="A21" s="257" t="s">
        <v>85</v>
      </c>
    </row>
  </sheetData>
  <printOptions/>
  <pageMargins left="0.1968503937007874" right="0.1968503937007874" top="0.551181102362204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Generalitat de Catalunya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 de Medi Ambient</dc:creator>
  <cp:keywords/>
  <dc:description/>
  <cp:lastModifiedBy>MCS08</cp:lastModifiedBy>
  <cp:lastPrinted>2014-07-16T08:18:30Z</cp:lastPrinted>
  <dcterms:created xsi:type="dcterms:W3CDTF">2008-03-28T11:44:07Z</dcterms:created>
  <dcterms:modified xsi:type="dcterms:W3CDTF">2014-07-16T08:19:56Z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-2125271563</vt:i4>
  </property>
  <property fmtid="{D5CDD505-2E9C-101B-9397-08002B2CF9AE}" pid="3" name="_EmailSubject">
    <vt:lpwstr>Anuari estadístic 2007</vt:lpwstr>
  </property>
  <property fmtid="{D5CDD505-2E9C-101B-9397-08002B2CF9AE}" pid="4" name="_AuthorEmail">
    <vt:lpwstr>RBASSOLS@GENCAT.NET</vt:lpwstr>
  </property>
  <property fmtid="{D5CDD505-2E9C-101B-9397-08002B2CF9AE}" pid="5" name="_AuthorEmailDisplayName">
    <vt:lpwstr>ROGER BASSOLS MOREY</vt:lpwstr>
  </property>
  <property fmtid="{D5CDD505-2E9C-101B-9397-08002B2CF9AE}" pid="6" name="_ReviewingToolsShownOnce">
    <vt:lpwstr/>
  </property>
</Properties>
</file>