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H:\Comunicació\Estadística Web\Dades 2017\Per publicar\"/>
    </mc:Choice>
  </mc:AlternateContent>
  <bookViews>
    <workbookView xWindow="0" yWindow="255" windowWidth="11880" windowHeight="6120" tabRatio="680"/>
  </bookViews>
  <sheets>
    <sheet name="Índex" sheetId="21" r:id="rId1"/>
    <sheet name="Pàg.1" sheetId="2" r:id="rId2"/>
    <sheet name="Pàg. 2" sheetId="11" r:id="rId3"/>
    <sheet name="Pàg. 3" sheetId="9" r:id="rId4"/>
    <sheet name="Pàg. 4" sheetId="12" r:id="rId5"/>
    <sheet name="Pàg. 5" sheetId="13" r:id="rId6"/>
    <sheet name="Pàg. 6" sheetId="16" r:id="rId7"/>
    <sheet name="Pàg. 7" sheetId="18" r:id="rId8"/>
    <sheet name="Pàg. 8" sheetId="15" r:id="rId9"/>
    <sheet name="Pàg. 9" sheetId="20" r:id="rId10"/>
  </sheets>
  <externalReferences>
    <externalReference r:id="rId11"/>
  </externalReferences>
  <definedNames>
    <definedName name="_xlnm.Print_Area" localSheetId="1">Pàg.1!$A$1:$I$31</definedName>
    <definedName name="D_I">[1]Criterios!$B$14</definedName>
    <definedName name="J_V">[1]Criterios!$B$13</definedName>
  </definedNames>
  <calcPr calcId="162913"/>
</workbook>
</file>

<file path=xl/calcChain.xml><?xml version="1.0" encoding="utf-8"?>
<calcChain xmlns="http://schemas.openxmlformats.org/spreadsheetml/2006/main">
  <c r="J20" i="12" l="1"/>
  <c r="I12" i="12" l="1"/>
  <c r="J22" i="20"/>
  <c r="J15" i="20"/>
  <c r="J8" i="20"/>
  <c r="J62" i="16"/>
  <c r="J46" i="12"/>
  <c r="J32" i="12"/>
  <c r="J11" i="12"/>
  <c r="J12" i="12" s="1"/>
  <c r="J120" i="9"/>
  <c r="J117" i="9"/>
  <c r="J108" i="9"/>
  <c r="J99" i="9"/>
  <c r="J123" i="9" s="1"/>
  <c r="J98" i="9"/>
  <c r="J90" i="9"/>
  <c r="J87" i="9"/>
  <c r="J78" i="9"/>
  <c r="J69" i="9"/>
  <c r="J93" i="9" s="1"/>
  <c r="J68" i="9"/>
  <c r="J60" i="9"/>
  <c r="J57" i="9"/>
  <c r="J48" i="9"/>
  <c r="J39" i="9"/>
  <c r="J63" i="9" s="1"/>
  <c r="J38" i="9"/>
  <c r="J30" i="9"/>
  <c r="J27" i="9"/>
  <c r="J18" i="9"/>
  <c r="J9" i="9"/>
  <c r="J33" i="9" s="1"/>
  <c r="I34" i="20" l="1"/>
  <c r="H34" i="20"/>
  <c r="G34" i="20"/>
  <c r="F34" i="20"/>
  <c r="E34" i="20"/>
  <c r="D34" i="20"/>
  <c r="C34" i="20"/>
  <c r="J34" i="20"/>
  <c r="J33" i="15" l="1"/>
  <c r="I25" i="15"/>
  <c r="J25" i="15"/>
  <c r="J45" i="16"/>
  <c r="I120" i="9"/>
  <c r="I117" i="9"/>
  <c r="I108" i="9"/>
  <c r="I99" i="9"/>
  <c r="I123" i="9" s="1"/>
  <c r="I90" i="9"/>
  <c r="I87" i="9"/>
  <c r="I78" i="9"/>
  <c r="I69" i="9"/>
  <c r="I93" i="9" s="1"/>
  <c r="I98" i="9"/>
  <c r="I60" i="9"/>
  <c r="I57" i="9"/>
  <c r="I48" i="9"/>
  <c r="I39" i="9"/>
  <c r="I30" i="9"/>
  <c r="I27" i="9"/>
  <c r="I18" i="9"/>
  <c r="I9" i="9"/>
  <c r="I33" i="9" l="1"/>
  <c r="I63" i="9"/>
  <c r="J40" i="13"/>
  <c r="J33" i="13"/>
  <c r="I21" i="13"/>
  <c r="I14" i="13"/>
  <c r="J21" i="12"/>
  <c r="J28" i="20" l="1"/>
  <c r="J27" i="20"/>
  <c r="C17" i="21"/>
  <c r="C16" i="21"/>
  <c r="C15" i="21"/>
  <c r="C14" i="21"/>
  <c r="C13" i="21"/>
  <c r="C12" i="21"/>
  <c r="C11" i="21"/>
  <c r="J27" i="15"/>
  <c r="J26" i="15" s="1"/>
  <c r="J9" i="15"/>
  <c r="I29" i="18"/>
  <c r="H29" i="18"/>
  <c r="G29" i="18"/>
  <c r="F29" i="18"/>
  <c r="E29" i="18"/>
  <c r="D29" i="18"/>
  <c r="C29" i="18"/>
  <c r="J29" i="18"/>
  <c r="J37" i="18"/>
  <c r="J24" i="18"/>
  <c r="I72" i="16"/>
  <c r="H72" i="16"/>
  <c r="G72" i="16"/>
  <c r="F72" i="16"/>
  <c r="E72" i="16"/>
  <c r="D72" i="16"/>
  <c r="C72" i="16"/>
  <c r="J72" i="16"/>
  <c r="I28" i="16"/>
  <c r="H28" i="16"/>
  <c r="G28" i="16"/>
  <c r="F28" i="16"/>
  <c r="E28" i="16"/>
  <c r="D28" i="16"/>
  <c r="C28" i="16"/>
  <c r="J28" i="16"/>
  <c r="J75" i="16"/>
  <c r="J37" i="16"/>
  <c r="J36" i="16"/>
  <c r="J9" i="16"/>
  <c r="J15" i="16" s="1"/>
  <c r="J26" i="13"/>
  <c r="C40" i="12"/>
  <c r="D40" i="12"/>
  <c r="E40" i="12"/>
  <c r="F40" i="12"/>
  <c r="G40" i="12"/>
  <c r="H40" i="12"/>
  <c r="I40" i="12"/>
  <c r="C19" i="12"/>
  <c r="D19" i="12"/>
  <c r="E19" i="12"/>
  <c r="F19" i="12"/>
  <c r="G19" i="12"/>
  <c r="H19" i="12"/>
  <c r="I19" i="12"/>
  <c r="J40" i="12"/>
  <c r="J19" i="12"/>
  <c r="J50" i="12"/>
  <c r="J28" i="12"/>
  <c r="I21" i="2"/>
  <c r="I20" i="2"/>
  <c r="I19" i="2"/>
  <c r="I18" i="2"/>
  <c r="J16" i="2"/>
  <c r="C10" i="21"/>
  <c r="J23" i="2"/>
  <c r="J22" i="2"/>
  <c r="C9" i="21"/>
  <c r="J15" i="2" l="1"/>
  <c r="J51" i="12"/>
  <c r="J53" i="12" s="1"/>
  <c r="J24" i="2" s="1"/>
  <c r="J13" i="2"/>
  <c r="J8" i="15"/>
  <c r="J14" i="2"/>
  <c r="J25" i="2" l="1"/>
  <c r="J26" i="2"/>
  <c r="J28" i="2"/>
  <c r="J27" i="2"/>
  <c r="H19" i="2" l="1"/>
  <c r="H20" i="2"/>
  <c r="I33" i="15"/>
  <c r="I15" i="15"/>
  <c r="H25" i="15"/>
  <c r="I37" i="18"/>
  <c r="I24" i="18"/>
  <c r="I75" i="16"/>
  <c r="I62" i="16"/>
  <c r="I45" i="16"/>
  <c r="I37" i="16"/>
  <c r="I36" i="16"/>
  <c r="I23" i="16"/>
  <c r="I9" i="16"/>
  <c r="I15" i="16" s="1"/>
  <c r="I40" i="13"/>
  <c r="I33" i="13"/>
  <c r="H21" i="13"/>
  <c r="H14" i="13"/>
  <c r="I50" i="12"/>
  <c r="I43" i="12"/>
  <c r="I46" i="12" s="1"/>
  <c r="I51" i="12" s="1"/>
  <c r="I53" i="12" s="1"/>
  <c r="I32" i="12"/>
  <c r="I31" i="12"/>
  <c r="I30" i="12"/>
  <c r="I29" i="12"/>
  <c r="I21" i="12"/>
  <c r="H120" i="9"/>
  <c r="H117" i="9"/>
  <c r="H108" i="9"/>
  <c r="H99" i="9"/>
  <c r="H98" i="9"/>
  <c r="H90" i="9"/>
  <c r="H87" i="9"/>
  <c r="H78" i="9"/>
  <c r="H69" i="9"/>
  <c r="I68" i="9"/>
  <c r="H68" i="9"/>
  <c r="H60" i="9"/>
  <c r="H57" i="9"/>
  <c r="H48" i="9"/>
  <c r="H39" i="9"/>
  <c r="I38" i="9"/>
  <c r="H38" i="9"/>
  <c r="H30" i="9"/>
  <c r="H27" i="9"/>
  <c r="H18" i="9"/>
  <c r="H9" i="9"/>
  <c r="H33" i="9" l="1"/>
  <c r="H93" i="9"/>
  <c r="I28" i="12"/>
  <c r="I20" i="12" s="1"/>
  <c r="H63" i="9"/>
  <c r="H123" i="9"/>
  <c r="I28" i="20" l="1"/>
  <c r="I27" i="20"/>
  <c r="I15" i="20"/>
  <c r="I8" i="20"/>
  <c r="H46" i="15"/>
  <c r="I46" i="15"/>
  <c r="H39" i="15"/>
  <c r="I27" i="15"/>
  <c r="I26" i="15" s="1"/>
  <c r="I9" i="15"/>
  <c r="I26" i="13"/>
  <c r="I24" i="2"/>
  <c r="I16" i="2"/>
  <c r="I15" i="2"/>
  <c r="I14" i="2"/>
  <c r="I13" i="2"/>
  <c r="H88" i="11"/>
  <c r="I23" i="2"/>
  <c r="I22" i="2"/>
  <c r="I22" i="20" l="1"/>
  <c r="I52" i="15"/>
  <c r="I8" i="15"/>
  <c r="I26" i="2"/>
  <c r="I27" i="2"/>
  <c r="I28" i="2"/>
  <c r="I25" i="2"/>
  <c r="H15" i="20"/>
  <c r="H8" i="20"/>
  <c r="C19" i="2"/>
  <c r="D19" i="2"/>
  <c r="E19" i="2"/>
  <c r="F19" i="2"/>
  <c r="G19" i="2"/>
  <c r="C20" i="2"/>
  <c r="D20" i="2"/>
  <c r="E20" i="2"/>
  <c r="F20" i="2"/>
  <c r="G20" i="2"/>
  <c r="H22" i="20" l="1"/>
  <c r="H23" i="16"/>
  <c r="H33" i="15"/>
  <c r="H27" i="15"/>
  <c r="H26" i="15" s="1"/>
  <c r="H52" i="15" s="1"/>
  <c r="G88" i="11" l="1"/>
  <c r="H62" i="16" l="1"/>
  <c r="H32" i="12"/>
  <c r="H28" i="12"/>
  <c r="H21" i="12"/>
  <c r="H20" i="12" l="1"/>
  <c r="H11" i="12" l="1"/>
  <c r="H12" i="12" l="1"/>
  <c r="I8" i="12"/>
  <c r="I11" i="12" s="1"/>
  <c r="H13" i="2"/>
  <c r="H14" i="2"/>
  <c r="H15" i="2"/>
  <c r="H16" i="2"/>
  <c r="H23" i="2"/>
  <c r="G23" i="2"/>
  <c r="F23" i="2"/>
  <c r="E23" i="2"/>
  <c r="D23" i="2"/>
  <c r="C23" i="2"/>
  <c r="J8" i="12" l="1"/>
  <c r="D53" i="12"/>
  <c r="D24" i="2" s="1"/>
  <c r="C53" i="12"/>
  <c r="C24" i="2" s="1"/>
  <c r="G98" i="9" l="1"/>
  <c r="F98" i="9"/>
  <c r="E98" i="9"/>
  <c r="D98" i="9"/>
  <c r="C98" i="9"/>
  <c r="G68" i="9"/>
  <c r="F68" i="9"/>
  <c r="E68" i="9"/>
  <c r="D68" i="9"/>
  <c r="C68" i="9"/>
  <c r="G38" i="9"/>
  <c r="F38" i="9"/>
  <c r="E38" i="9"/>
  <c r="D38" i="9"/>
  <c r="C38" i="9"/>
  <c r="G26" i="13"/>
  <c r="F26" i="13"/>
  <c r="E26" i="13"/>
  <c r="D26" i="13"/>
  <c r="C26" i="13"/>
  <c r="G25" i="15"/>
  <c r="F25" i="15"/>
  <c r="E25" i="15"/>
  <c r="D25" i="15"/>
  <c r="C25" i="15"/>
  <c r="G27" i="20"/>
  <c r="F27" i="20"/>
  <c r="E27" i="20"/>
  <c r="D27" i="20"/>
  <c r="C27" i="20"/>
  <c r="H27" i="20"/>
  <c r="G15" i="20" l="1"/>
  <c r="G8" i="20"/>
  <c r="H28" i="20"/>
  <c r="H15" i="15"/>
  <c r="H8" i="15" s="1"/>
  <c r="H9" i="15"/>
  <c r="F37" i="18"/>
  <c r="E37" i="18"/>
  <c r="D37" i="18"/>
  <c r="C37" i="18"/>
  <c r="H37" i="18"/>
  <c r="H24" i="18"/>
  <c r="G62" i="16"/>
  <c r="F62" i="16"/>
  <c r="E62" i="16"/>
  <c r="D62" i="16"/>
  <c r="C62" i="16"/>
  <c r="H75" i="16"/>
  <c r="H45" i="16"/>
  <c r="H37" i="16"/>
  <c r="H36" i="16"/>
  <c r="H9" i="16"/>
  <c r="H15" i="16" s="1"/>
  <c r="G21" i="13"/>
  <c r="G14" i="13"/>
  <c r="H26" i="13"/>
  <c r="H40" i="13"/>
  <c r="H33" i="13"/>
  <c r="H50" i="12"/>
  <c r="H46" i="12"/>
  <c r="H22" i="2"/>
  <c r="H21" i="2"/>
  <c r="H18" i="2"/>
  <c r="H25" i="2"/>
  <c r="G22" i="20" l="1"/>
  <c r="H27" i="2"/>
  <c r="H28" i="2"/>
  <c r="H26" i="2"/>
  <c r="H51" i="12"/>
  <c r="H53" i="12" s="1"/>
  <c r="H24" i="2" s="1"/>
  <c r="C8" i="20"/>
  <c r="D8" i="20"/>
  <c r="E8" i="20"/>
  <c r="F8" i="20"/>
  <c r="C15" i="20"/>
  <c r="D15" i="20"/>
  <c r="E15" i="20"/>
  <c r="F15" i="20"/>
  <c r="C28" i="20"/>
  <c r="D28" i="20"/>
  <c r="E28" i="20"/>
  <c r="F28" i="20"/>
  <c r="G28" i="20"/>
  <c r="E9" i="15"/>
  <c r="F9" i="15"/>
  <c r="G9" i="15"/>
  <c r="E15" i="15"/>
  <c r="F15" i="15"/>
  <c r="G15" i="15"/>
  <c r="C40" i="15"/>
  <c r="D40" i="15"/>
  <c r="C46" i="15"/>
  <c r="D46" i="15"/>
  <c r="E46" i="15"/>
  <c r="E39" i="15" s="1"/>
  <c r="F46" i="15"/>
  <c r="F39" i="15" s="1"/>
  <c r="G46" i="15"/>
  <c r="G39" i="15" s="1"/>
  <c r="E27" i="15"/>
  <c r="F27" i="15"/>
  <c r="G27" i="15"/>
  <c r="E33" i="15"/>
  <c r="F33" i="15"/>
  <c r="G33" i="15"/>
  <c r="C24" i="18"/>
  <c r="D24" i="18"/>
  <c r="E24" i="18"/>
  <c r="F24" i="18"/>
  <c r="G24" i="18"/>
  <c r="G37" i="18"/>
  <c r="C9" i="16"/>
  <c r="C15" i="16" s="1"/>
  <c r="D9" i="16"/>
  <c r="D15" i="16" s="1"/>
  <c r="E9" i="16"/>
  <c r="E15" i="16" s="1"/>
  <c r="F9" i="16"/>
  <c r="F15" i="16" s="1"/>
  <c r="G9" i="16"/>
  <c r="G15" i="16" s="1"/>
  <c r="C23" i="16"/>
  <c r="D23" i="16"/>
  <c r="E23" i="16"/>
  <c r="F23" i="16"/>
  <c r="G23" i="16"/>
  <c r="C36" i="16"/>
  <c r="D36" i="16"/>
  <c r="E36" i="16"/>
  <c r="F36" i="16"/>
  <c r="G36" i="16"/>
  <c r="C37" i="16"/>
  <c r="D37" i="16"/>
  <c r="E37" i="16"/>
  <c r="F37" i="16"/>
  <c r="G37" i="16"/>
  <c r="C45" i="16"/>
  <c r="D45" i="16"/>
  <c r="E45" i="16"/>
  <c r="F45" i="16"/>
  <c r="G45" i="16"/>
  <c r="C75" i="16"/>
  <c r="D75" i="16"/>
  <c r="E75" i="16"/>
  <c r="F75" i="16"/>
  <c r="G75" i="16"/>
  <c r="C14" i="13"/>
  <c r="D14" i="13"/>
  <c r="E14" i="13"/>
  <c r="F14" i="13"/>
  <c r="C21" i="13"/>
  <c r="D21" i="13"/>
  <c r="E21" i="13"/>
  <c r="F21" i="13"/>
  <c r="E28" i="13"/>
  <c r="E33" i="13" s="1"/>
  <c r="F28" i="13"/>
  <c r="F33" i="13" s="1"/>
  <c r="D33" i="13"/>
  <c r="G33" i="13"/>
  <c r="F35" i="13"/>
  <c r="F40" i="13" s="1"/>
  <c r="D40" i="13"/>
  <c r="E40" i="13"/>
  <c r="G40" i="13"/>
  <c r="C11" i="12"/>
  <c r="D11" i="12"/>
  <c r="D12" i="12" s="1"/>
  <c r="E11" i="12"/>
  <c r="E12" i="12" s="1"/>
  <c r="F11" i="12"/>
  <c r="F12" i="12" s="1"/>
  <c r="G11" i="12"/>
  <c r="C12" i="12"/>
  <c r="G12" i="12"/>
  <c r="C21" i="12"/>
  <c r="D21" i="12"/>
  <c r="E21" i="12"/>
  <c r="F21" i="12"/>
  <c r="G21" i="12"/>
  <c r="C28" i="12"/>
  <c r="D28" i="12"/>
  <c r="E28" i="12"/>
  <c r="F28" i="12"/>
  <c r="G28" i="12"/>
  <c r="C32" i="12"/>
  <c r="D32" i="12"/>
  <c r="E32" i="12"/>
  <c r="F32" i="12"/>
  <c r="G32" i="12"/>
  <c r="C46" i="12"/>
  <c r="D46" i="12"/>
  <c r="E46" i="12"/>
  <c r="F46" i="12"/>
  <c r="G46" i="12"/>
  <c r="C50" i="12"/>
  <c r="D50" i="12"/>
  <c r="E50" i="12"/>
  <c r="E51" i="12" s="1"/>
  <c r="E53" i="12" s="1"/>
  <c r="E24" i="2" s="1"/>
  <c r="F50" i="12"/>
  <c r="G50" i="12"/>
  <c r="C9" i="9"/>
  <c r="D9" i="9"/>
  <c r="E9" i="9"/>
  <c r="F9" i="9"/>
  <c r="G9" i="9"/>
  <c r="C18" i="9"/>
  <c r="D18" i="9"/>
  <c r="E18" i="9"/>
  <c r="F18" i="9"/>
  <c r="G18" i="9"/>
  <c r="C27" i="9"/>
  <c r="D27" i="9"/>
  <c r="E27" i="9"/>
  <c r="F27" i="9"/>
  <c r="G27" i="9"/>
  <c r="C30" i="9"/>
  <c r="D30" i="9"/>
  <c r="E30" i="9"/>
  <c r="F30" i="9"/>
  <c r="G30" i="9"/>
  <c r="C39" i="9"/>
  <c r="D39" i="9"/>
  <c r="E39" i="9"/>
  <c r="F39" i="9"/>
  <c r="G39" i="9"/>
  <c r="C48" i="9"/>
  <c r="D48" i="9"/>
  <c r="E48" i="9"/>
  <c r="F48" i="9"/>
  <c r="G48" i="9"/>
  <c r="C57" i="9"/>
  <c r="D57" i="9"/>
  <c r="E57" i="9"/>
  <c r="F57" i="9"/>
  <c r="G57" i="9"/>
  <c r="C60" i="9"/>
  <c r="D60" i="9"/>
  <c r="E60" i="9"/>
  <c r="F60" i="9"/>
  <c r="G60" i="9"/>
  <c r="C69" i="9"/>
  <c r="D69" i="9"/>
  <c r="E69" i="9"/>
  <c r="F69" i="9"/>
  <c r="G69" i="9"/>
  <c r="C78" i="9"/>
  <c r="D78" i="9"/>
  <c r="E78" i="9"/>
  <c r="F78" i="9"/>
  <c r="G78" i="9"/>
  <c r="C87" i="9"/>
  <c r="D87" i="9"/>
  <c r="E87" i="9"/>
  <c r="F87" i="9"/>
  <c r="G87" i="9"/>
  <c r="C90" i="9"/>
  <c r="D90" i="9"/>
  <c r="E90" i="9"/>
  <c r="F90" i="9"/>
  <c r="G90" i="9"/>
  <c r="C99" i="9"/>
  <c r="D99" i="9"/>
  <c r="E99" i="9"/>
  <c r="F99" i="9"/>
  <c r="G99" i="9"/>
  <c r="C108" i="9"/>
  <c r="D108" i="9"/>
  <c r="E108" i="9"/>
  <c r="F108" i="9"/>
  <c r="G108" i="9"/>
  <c r="C117" i="9"/>
  <c r="D117" i="9"/>
  <c r="E117" i="9"/>
  <c r="F117" i="9"/>
  <c r="G117" i="9"/>
  <c r="C120" i="9"/>
  <c r="D120" i="9"/>
  <c r="E120" i="9"/>
  <c r="F120" i="9"/>
  <c r="G120" i="9"/>
  <c r="H8" i="11"/>
  <c r="C10" i="11"/>
  <c r="D10" i="11"/>
  <c r="E10" i="11"/>
  <c r="F10" i="11"/>
  <c r="G10" i="11"/>
  <c r="H11" i="11"/>
  <c r="H12" i="11"/>
  <c r="H13" i="11"/>
  <c r="C14" i="11"/>
  <c r="D14" i="11"/>
  <c r="E14" i="11"/>
  <c r="F14" i="11"/>
  <c r="G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C27" i="11"/>
  <c r="D27" i="11"/>
  <c r="E27" i="11"/>
  <c r="F27" i="11"/>
  <c r="G27" i="11"/>
  <c r="H28" i="11"/>
  <c r="H29" i="11"/>
  <c r="H30" i="11"/>
  <c r="H31" i="11"/>
  <c r="H32" i="11"/>
  <c r="H33" i="11"/>
  <c r="H34" i="11"/>
  <c r="H35" i="11"/>
  <c r="H43" i="11"/>
  <c r="H44" i="11"/>
  <c r="H45" i="11"/>
  <c r="H46" i="11"/>
  <c r="H47" i="11"/>
  <c r="H48" i="11"/>
  <c r="H49" i="11"/>
  <c r="H51" i="11"/>
  <c r="H52" i="11"/>
  <c r="H53" i="11"/>
  <c r="H54" i="11"/>
  <c r="H55" i="11"/>
  <c r="H56" i="11"/>
  <c r="H57" i="11"/>
  <c r="H58" i="11"/>
  <c r="H59" i="11"/>
  <c r="H61" i="11"/>
  <c r="H62" i="11"/>
  <c r="H63" i="11"/>
  <c r="H64" i="11"/>
  <c r="C65" i="11"/>
  <c r="D65" i="11"/>
  <c r="E65" i="11"/>
  <c r="F65" i="11"/>
  <c r="G65" i="11"/>
  <c r="C88" i="11"/>
  <c r="D88" i="11"/>
  <c r="E88" i="11"/>
  <c r="F88" i="11"/>
  <c r="C18" i="2"/>
  <c r="D18" i="2"/>
  <c r="E18" i="2"/>
  <c r="F18" i="2"/>
  <c r="G18" i="2"/>
  <c r="C21" i="2"/>
  <c r="D21" i="2"/>
  <c r="E21" i="2"/>
  <c r="F21" i="2"/>
  <c r="G21" i="2"/>
  <c r="C22" i="2"/>
  <c r="D22" i="2"/>
  <c r="E22" i="2"/>
  <c r="F22" i="2"/>
  <c r="G22" i="2"/>
  <c r="J75" i="11" l="1"/>
  <c r="J83" i="11"/>
  <c r="J72" i="11"/>
  <c r="J87" i="11"/>
  <c r="J73" i="11"/>
  <c r="J9" i="2"/>
  <c r="J21" i="2" s="1"/>
  <c r="J20" i="2"/>
  <c r="J19" i="2"/>
  <c r="F51" i="12"/>
  <c r="F53" i="12" s="1"/>
  <c r="F24" i="2" s="1"/>
  <c r="J84" i="11"/>
  <c r="G51" i="12"/>
  <c r="G53" i="12" s="1"/>
  <c r="G24" i="2" s="1"/>
  <c r="G20" i="12"/>
  <c r="C20" i="12"/>
  <c r="J86" i="11"/>
  <c r="F26" i="15"/>
  <c r="F52" i="15" s="1"/>
  <c r="G8" i="15"/>
  <c r="J85" i="11"/>
  <c r="C39" i="15"/>
  <c r="C52" i="15" s="1"/>
  <c r="E8" i="15"/>
  <c r="G26" i="15"/>
  <c r="G52" i="15" s="1"/>
  <c r="E26" i="15"/>
  <c r="E52" i="15" s="1"/>
  <c r="D39" i="15"/>
  <c r="D52" i="15" s="1"/>
  <c r="F8" i="15"/>
  <c r="C22" i="20"/>
  <c r="F22" i="20"/>
  <c r="E22" i="20"/>
  <c r="D22" i="20"/>
  <c r="H14" i="11"/>
  <c r="H10" i="11"/>
  <c r="C33" i="9"/>
  <c r="C13" i="2" s="1"/>
  <c r="D93" i="9"/>
  <c r="D15" i="2" s="1"/>
  <c r="D123" i="9"/>
  <c r="D16" i="2" s="1"/>
  <c r="C63" i="9"/>
  <c r="C14" i="2" s="1"/>
  <c r="D33" i="9"/>
  <c r="D13" i="2" s="1"/>
  <c r="E93" i="9"/>
  <c r="E15" i="2" s="1"/>
  <c r="G123" i="9"/>
  <c r="G16" i="2" s="1"/>
  <c r="D63" i="9"/>
  <c r="D14" i="2" s="1"/>
  <c r="F63" i="9"/>
  <c r="F14" i="2" s="1"/>
  <c r="G63" i="9"/>
  <c r="G14" i="2" s="1"/>
  <c r="C123" i="9"/>
  <c r="C16" i="2" s="1"/>
  <c r="F33" i="9"/>
  <c r="F13" i="2" s="1"/>
  <c r="G33" i="9"/>
  <c r="G13" i="2" s="1"/>
  <c r="E63" i="9"/>
  <c r="E14" i="2" s="1"/>
  <c r="E123" i="9"/>
  <c r="E16" i="2" s="1"/>
  <c r="F93" i="9"/>
  <c r="F15" i="2" s="1"/>
  <c r="G93" i="9"/>
  <c r="G15" i="2" s="1"/>
  <c r="C93" i="9"/>
  <c r="C15" i="2" s="1"/>
  <c r="F123" i="9"/>
  <c r="F16" i="2" s="1"/>
  <c r="E33" i="9"/>
  <c r="E13" i="2" s="1"/>
  <c r="E20" i="12"/>
  <c r="F20" i="12"/>
  <c r="D20" i="12"/>
  <c r="J78" i="11"/>
  <c r="H65" i="11"/>
  <c r="J81" i="11"/>
  <c r="J77" i="11"/>
  <c r="J80" i="11"/>
  <c r="J76" i="11"/>
  <c r="J79" i="11"/>
  <c r="H27" i="11"/>
  <c r="G9" i="11"/>
  <c r="C9" i="11"/>
  <c r="F9" i="11"/>
  <c r="E9" i="11"/>
  <c r="D9" i="11"/>
  <c r="F25" i="2" l="1"/>
  <c r="D25" i="2"/>
  <c r="C25" i="2"/>
  <c r="E25" i="2"/>
  <c r="G25" i="2"/>
  <c r="J88" i="11"/>
  <c r="H9" i="11"/>
  <c r="J8" i="2" s="1"/>
  <c r="J18" i="2" s="1"/>
  <c r="D27" i="2"/>
  <c r="F28" i="2"/>
  <c r="G28" i="2"/>
  <c r="F26" i="2"/>
  <c r="E28" i="2"/>
  <c r="C27" i="2"/>
  <c r="E26" i="2"/>
  <c r="G26" i="2"/>
  <c r="D26" i="2"/>
  <c r="C26" i="2"/>
  <c r="C28" i="2"/>
  <c r="F27" i="2"/>
  <c r="D28" i="2"/>
  <c r="E27" i="2"/>
  <c r="G27" i="2"/>
</calcChain>
</file>

<file path=xl/sharedStrings.xml><?xml version="1.0" encoding="utf-8"?>
<sst xmlns="http://schemas.openxmlformats.org/spreadsheetml/2006/main" count="612" uniqueCount="281">
  <si>
    <t>Catalunya</t>
  </si>
  <si>
    <t>-</t>
  </si>
  <si>
    <t>Secretaria de Relacions amb l'Administració de Justícia</t>
  </si>
  <si>
    <t>Jutjats de pau</t>
  </si>
  <si>
    <t>Indicadors principals de l'activitat judicial a Catalunya</t>
  </si>
  <si>
    <t>2010</t>
  </si>
  <si>
    <t>2011</t>
  </si>
  <si>
    <t>2012</t>
  </si>
  <si>
    <t>2013</t>
  </si>
  <si>
    <t>Dades bàsiques</t>
  </si>
  <si>
    <t>Població (padró Idescat)</t>
  </si>
  <si>
    <t>Població dels municipis amb jutjat de pau</t>
  </si>
  <si>
    <t>Nombre d'òrgans judicials (1)</t>
  </si>
  <si>
    <t>Nombre de jutjats de pau</t>
  </si>
  <si>
    <t>Assumptes en tramitació a l'inici d'any</t>
  </si>
  <si>
    <t>Assumptes ingressats durant l'any</t>
  </si>
  <si>
    <t>Assumptes resolts durant l'any</t>
  </si>
  <si>
    <t>Assumptes en tramitació a final d'any o pendents</t>
  </si>
  <si>
    <t>Indicadors bàsics de justícia</t>
  </si>
  <si>
    <t>Habitants per òrgan judicial</t>
  </si>
  <si>
    <t>Habitants per jutjat de pau</t>
  </si>
  <si>
    <t>Percentatge de població en municipis amb jutjat de pau</t>
  </si>
  <si>
    <t>Taxa de pendència</t>
  </si>
  <si>
    <t>Taxa de resolució</t>
  </si>
  <si>
    <t>Taxa de congestió</t>
  </si>
  <si>
    <t>(1) El CGPJ només comptabilitza els 607 òrgans que generen estadístiques judicials.</t>
  </si>
  <si>
    <t>Òrgans i plantilla judicial</t>
  </si>
  <si>
    <t>Barcelona</t>
  </si>
  <si>
    <t>Girona</t>
  </si>
  <si>
    <t>Lleida</t>
  </si>
  <si>
    <t>Tarragona</t>
  </si>
  <si>
    <t>Terres de l'Ebre</t>
  </si>
  <si>
    <t>Total</t>
  </si>
  <si>
    <t>Partits judicials</t>
  </si>
  <si>
    <t>Òrgans judicials</t>
  </si>
  <si>
    <t>Òrgans judicials col·legiats</t>
  </si>
  <si>
    <t>Tribunal Superior de Justícia de Catalunya</t>
  </si>
  <si>
    <t>Secció Penal de l'Audiència Provincial</t>
  </si>
  <si>
    <t>Secció Civil de l'Audiència Provincial</t>
  </si>
  <si>
    <t>Òrgans judicials unipersonals</t>
  </si>
  <si>
    <t>Instrucció</t>
  </si>
  <si>
    <t>1a Instància</t>
  </si>
  <si>
    <t>1a Instància i instrucció</t>
  </si>
  <si>
    <t>Penal</t>
  </si>
  <si>
    <t>Social</t>
  </si>
  <si>
    <t>Contenciós administratiu</t>
  </si>
  <si>
    <t>Violència sobre la dona</t>
  </si>
  <si>
    <t>Mercantil</t>
  </si>
  <si>
    <t>Menors</t>
  </si>
  <si>
    <t>Vigilància penitenciària</t>
  </si>
  <si>
    <t>Jutjat Degà</t>
  </si>
  <si>
    <t>Registre Civil Exclusiu</t>
  </si>
  <si>
    <t>Fiscalia</t>
  </si>
  <si>
    <t>Fiscalia de la CA de Catalunya</t>
  </si>
  <si>
    <t>Fiscalia provincial</t>
  </si>
  <si>
    <t>Fiscalia d'àrea</t>
  </si>
  <si>
    <t>Seccions territorials</t>
  </si>
  <si>
    <t>Plantilla adscrita als Jutjats i Tribunals de Catalunya</t>
  </si>
  <si>
    <t xml:space="preserve">Magistrats </t>
  </si>
  <si>
    <t>Jutges</t>
  </si>
  <si>
    <t>Gestió processal</t>
  </si>
  <si>
    <t xml:space="preserve">Tramitació proc. i adm.                    </t>
  </si>
  <si>
    <t xml:space="preserve">Auxili judicial                      </t>
  </si>
  <si>
    <t xml:space="preserve">Metges forenses                 </t>
  </si>
  <si>
    <t>Plantilla adscrita a la Fiscalia de Catalunya</t>
  </si>
  <si>
    <t>Fiscal superior</t>
  </si>
  <si>
    <t>Fiscal en cap</t>
  </si>
  <si>
    <t>Tinent fiscal</t>
  </si>
  <si>
    <t>Fiscal cap d'àrea</t>
  </si>
  <si>
    <t>Fiscals</t>
  </si>
  <si>
    <t>Advocats fiscals</t>
  </si>
  <si>
    <t>Tramitació processal i adm.</t>
  </si>
  <si>
    <t>Auxili judicial</t>
  </si>
  <si>
    <t>Plantilla adscrita als Jutjats de Pau i Agrupacions</t>
  </si>
  <si>
    <t>Secretaris pau</t>
  </si>
  <si>
    <t>Total personal administració de justícia</t>
  </si>
  <si>
    <t>Evolució plantilla orgànica de l'Administració de Justícia a Catalunya</t>
  </si>
  <si>
    <t>Personal del poder judicial</t>
  </si>
  <si>
    <t xml:space="preserve">Jutges                          </t>
  </si>
  <si>
    <t>Personal de l'administració estatal</t>
  </si>
  <si>
    <t xml:space="preserve">Fiscals                   </t>
  </si>
  <si>
    <t xml:space="preserve">Advocats fiscals        </t>
  </si>
  <si>
    <t>Personal de l'administració catalana</t>
  </si>
  <si>
    <t xml:space="preserve">Secretaris de pau                </t>
  </si>
  <si>
    <t>Jurisdicció civil</t>
  </si>
  <si>
    <t>Jutjats de primera instància</t>
  </si>
  <si>
    <t>Jutjats mercantils</t>
  </si>
  <si>
    <t>Jutjats de violència sobre la dona</t>
  </si>
  <si>
    <t>Jutjats de família</t>
  </si>
  <si>
    <t>Jutjats de primera instància i instrucció</t>
  </si>
  <si>
    <t>Jutjats de menors</t>
  </si>
  <si>
    <t>Jurisdicció penal</t>
  </si>
  <si>
    <t>Jutjts d'instrucció</t>
  </si>
  <si>
    <t>Jutjats de violència contra la dona</t>
  </si>
  <si>
    <t>Jutjats de vigilància penitenciària</t>
  </si>
  <si>
    <t>Jutjats penals</t>
  </si>
  <si>
    <t>Jurisdicció contenciosa administrativa</t>
  </si>
  <si>
    <t>Jutjats contenciosos administratius</t>
  </si>
  <si>
    <t>Jurisdicció social</t>
  </si>
  <si>
    <t>Jutjats socials</t>
  </si>
  <si>
    <t>Assumptes judicials en tramitació a l'inici d'any</t>
  </si>
  <si>
    <t>Assumptes judicials ingressats durant l'any</t>
  </si>
  <si>
    <t>Assumptes judicials resolts durant l'any</t>
  </si>
  <si>
    <t>Assumptes judicials en tramitació a final d'any (pendents)</t>
  </si>
  <si>
    <t>Total assumptes judicials en tramitació a l'inici d'any</t>
  </si>
  <si>
    <t>Total assumptes judicials ingressats durant l'any</t>
  </si>
  <si>
    <t>Total assumptes judicials resolts durant l'any</t>
  </si>
  <si>
    <t>Total assumptes judicials en tramitació a final d'any</t>
  </si>
  <si>
    <t>Assumptes pendents inici d'any</t>
  </si>
  <si>
    <t>Assumptes entrats</t>
  </si>
  <si>
    <t>Assumptes resolts</t>
  </si>
  <si>
    <t>Actuacions d'advocats</t>
  </si>
  <si>
    <t>Actuacions procedimentals-assumptes d'ofici</t>
  </si>
  <si>
    <t>Àmbit penal</t>
  </si>
  <si>
    <t>Àmbit civil</t>
  </si>
  <si>
    <t>Àmbit contenciós administratiu</t>
  </si>
  <si>
    <t>Àmbit social</t>
  </si>
  <si>
    <t>Recurs de cassació</t>
  </si>
  <si>
    <t>Normes generals</t>
  </si>
  <si>
    <t>Actuacions d'assistències al detingut</t>
  </si>
  <si>
    <t>Assistència al detingut</t>
  </si>
  <si>
    <t>Servei de guàrdia assistència (fins a 5)</t>
  </si>
  <si>
    <t>Servei de guàrdia assistència (més de 5)</t>
  </si>
  <si>
    <t>Actuacions de procuradors</t>
  </si>
  <si>
    <t>Serveis d'orientació jurídica</t>
  </si>
  <si>
    <t>Advocats</t>
  </si>
  <si>
    <t>Actuacions procediments</t>
  </si>
  <si>
    <t>Assistències al detingut</t>
  </si>
  <si>
    <t>Despeses gestió</t>
  </si>
  <si>
    <t>Total advocats</t>
  </si>
  <si>
    <t>Procuradors</t>
  </si>
  <si>
    <t>Gestió</t>
  </si>
  <si>
    <t>Total procuradors</t>
  </si>
  <si>
    <t>Total despesa</t>
  </si>
  <si>
    <t>Assumptes gestionats per les comissions d’AJG</t>
  </si>
  <si>
    <t>Assistència jurídica gratuïta (AJG)</t>
  </si>
  <si>
    <t>Actuacions derivades del servei d’AJG</t>
  </si>
  <si>
    <t>Despesa en actuacions del servei d’AJG</t>
  </si>
  <si>
    <t>(milions euros)</t>
  </si>
  <si>
    <t>Assumptes penals</t>
  </si>
  <si>
    <t>Total assumptes penals</t>
  </si>
  <si>
    <t>Assumptes civils</t>
  </si>
  <si>
    <t>Total assumptes civils</t>
  </si>
  <si>
    <t>Subvencions atorgades a ajuntaments amb jutjat de pau</t>
  </si>
  <si>
    <t>Import màxim de les subvencions</t>
  </si>
  <si>
    <t>Total import màxim</t>
  </si>
  <si>
    <t>Import rebut de les subvencions</t>
  </si>
  <si>
    <t>Total import rebut</t>
  </si>
  <si>
    <t>Activitat processal en els jutjats de pau</t>
  </si>
  <si>
    <t xml:space="preserve">Activitat registral </t>
  </si>
  <si>
    <t>Activitat als jutjats de pau</t>
  </si>
  <si>
    <t>Total activitat registral als jutjats de pau</t>
  </si>
  <si>
    <t>Inscripcions manuals</t>
  </si>
  <si>
    <t>Certificacions manuals</t>
  </si>
  <si>
    <t>Inscripcions informatitzades</t>
  </si>
  <si>
    <t>Certificacions informatitzades</t>
  </si>
  <si>
    <t>Activitat als jutjats de primera instància</t>
  </si>
  <si>
    <t>Serveis de suport a l'activitat judicial</t>
  </si>
  <si>
    <t>Serveis de peritatge</t>
  </si>
  <si>
    <t>Resta de peritatges</t>
  </si>
  <si>
    <t>Barcelona comarques</t>
  </si>
  <si>
    <t>Barcelona ciutat</t>
  </si>
  <si>
    <t xml:space="preserve">Lleida </t>
  </si>
  <si>
    <t>Nombre de peritatges</t>
  </si>
  <si>
    <t>Total peritatges realitzats</t>
  </si>
  <si>
    <t>Peritages de personal propi</t>
  </si>
  <si>
    <t>Peritages de personal extern</t>
  </si>
  <si>
    <t>Total despesa en peritatges</t>
  </si>
  <si>
    <t>Despesa en peritatges de capítol 2</t>
  </si>
  <si>
    <t>Serveis de traducció i interpretació</t>
  </si>
  <si>
    <t>Nombre de traduccions i interpretacions</t>
  </si>
  <si>
    <t>Total traduccions i interpretacions realitzades</t>
  </si>
  <si>
    <t>Nombre de traduccions</t>
  </si>
  <si>
    <t>en català</t>
  </si>
  <si>
    <t>en francès</t>
  </si>
  <si>
    <t>en anglès</t>
  </si>
  <si>
    <t>en alemany</t>
  </si>
  <si>
    <t>en italià</t>
  </si>
  <si>
    <t>en la resta d'idiomes</t>
  </si>
  <si>
    <t>Nombre d'interpretacions</t>
  </si>
  <si>
    <t>Nombre d'interpretacions en idiomes de signes</t>
  </si>
  <si>
    <t>Nombre d'idiomes traduïts</t>
  </si>
  <si>
    <t>Nombre d'idiomes interpretats</t>
  </si>
  <si>
    <t>en àrab</t>
  </si>
  <si>
    <t>en romanès</t>
  </si>
  <si>
    <t>en urdú</t>
  </si>
  <si>
    <t>Total despesa en traduccions i interpretacions</t>
  </si>
  <si>
    <t>Serveis centrals</t>
  </si>
  <si>
    <t>Despesa en interpretacions</t>
  </si>
  <si>
    <t>Despesa en traduccions</t>
  </si>
  <si>
    <t>Despesa en idioma de signes</t>
  </si>
  <si>
    <t>Serveis dels Equips d'Assessorament Tècnic en l'Àmbit de la Família</t>
  </si>
  <si>
    <t>Peticions rebudes</t>
  </si>
  <si>
    <t>Resolució per informe</t>
  </si>
  <si>
    <t>Resolució per altres motius</t>
  </si>
  <si>
    <t>Consultes ateses des de les OAC</t>
  </si>
  <si>
    <t>Segons gerència o servei territorial</t>
  </si>
  <si>
    <t>Segons tipologia d'atenció</t>
  </si>
  <si>
    <t>Acollida i direccionament</t>
  </si>
  <si>
    <t>Repartiment d’assumptes</t>
  </si>
  <si>
    <t>Estat de tramitació dels expedients, assenyalaments i citacions</t>
  </si>
  <si>
    <t>Ubicació òrgans judicials i altres</t>
  </si>
  <si>
    <t>Localització de professionals</t>
  </si>
  <si>
    <t>Informació genèrica sobre procediments</t>
  </si>
  <si>
    <t>Aclariments sobre documents</t>
  </si>
  <si>
    <t>Registre d’escrits</t>
  </si>
  <si>
    <t>Total consultes ateses</t>
  </si>
  <si>
    <t>Barcelona-ciutat</t>
  </si>
  <si>
    <t>Barcelona-comarques</t>
  </si>
  <si>
    <t>Sentències en català</t>
  </si>
  <si>
    <t>Sentències en castellà</t>
  </si>
  <si>
    <t>Nombre total d'inscrits (*)</t>
  </si>
  <si>
    <t>(*) Presencials i no presencials</t>
  </si>
  <si>
    <t>Professionals (advocats, procuradors, notaris i registradors)</t>
  </si>
  <si>
    <t>Activitat judicial</t>
  </si>
  <si>
    <t>Pressupost inicial. Programa 211 (milions d'euros)</t>
  </si>
  <si>
    <t>Taxa de litigiositat per 1.000 habitants</t>
  </si>
  <si>
    <t>Jutges per 100.000 habitants</t>
  </si>
  <si>
    <t>Habitants per jutge</t>
  </si>
  <si>
    <t>Despesa en justícia gratuïta per habitant</t>
  </si>
  <si>
    <t>(euros)</t>
  </si>
  <si>
    <t>n.d.</t>
  </si>
  <si>
    <t>Audiències Provincials. Seccions civils</t>
  </si>
  <si>
    <t>Tribunal Superior de Justícia. Sala civil i penal</t>
  </si>
  <si>
    <t>Tribunal Superior de Justícia. Sala contenciosa administrativa</t>
  </si>
  <si>
    <t>Tribunal Superior de Justícia. Sala social</t>
  </si>
  <si>
    <t>Pressupost executat. Programa 211 (milions d'euros)</t>
  </si>
  <si>
    <t>Despesa executada per habitant (euros)</t>
  </si>
  <si>
    <t>Despesa en justícia gratuïta per habitant (euros)</t>
  </si>
  <si>
    <t>Idioma de les sentències segons gerències</t>
  </si>
  <si>
    <t>Total de sentències judicials</t>
  </si>
  <si>
    <t>Lletrats de l'Administració de Justícia</t>
  </si>
  <si>
    <t>Registre manual</t>
  </si>
  <si>
    <t>Assumptes gestionats (1)</t>
  </si>
  <si>
    <t>Despesa en traduccions i interpretacions de capítol 2 (1)</t>
  </si>
  <si>
    <t>(1) La despesa pressupostària en traduccions i interpretacions de l'any 2016, inclou la regularització de l'any 2015.</t>
  </si>
  <si>
    <t>Béns mobles</t>
  </si>
  <si>
    <t>Béns immobles</t>
  </si>
  <si>
    <t>En execució social</t>
  </si>
  <si>
    <t>Audiències Provincials. Seccions civils i mixtes</t>
  </si>
  <si>
    <t>Audiències Provincials. Seccions penals i mixtes</t>
  </si>
  <si>
    <t>2010 - 2017</t>
  </si>
  <si>
    <t>Índex de contingut de les estadístiques en matèria de</t>
  </si>
  <si>
    <t>Pàg.</t>
  </si>
  <si>
    <t>Conjunt de dades</t>
  </si>
  <si>
    <t>Àmbit
territorial</t>
  </si>
  <si>
    <t>Període 
disponible</t>
  </si>
  <si>
    <t>URL:</t>
  </si>
  <si>
    <t>http://justicia.gencat.cat/ca/departament/Estadistiques</t>
  </si>
  <si>
    <t>Planta judicial de Catalunya l'any 2017</t>
  </si>
  <si>
    <t>Demarcació</t>
  </si>
  <si>
    <t>Plantilla orgànica de l'Administració de Justícia a Catalunya l'any 2017</t>
  </si>
  <si>
    <t>Oficines d'atenció al ciutadà (OAC)</t>
  </si>
  <si>
    <t>Previst pel
3r trim.</t>
  </si>
  <si>
    <t>Nombre d'assumptes</t>
  </si>
  <si>
    <t>Peticions resoltes</t>
  </si>
  <si>
    <t>Provisional
Previst pel
3r trim.</t>
  </si>
  <si>
    <t>Nombre de cursos</t>
  </si>
  <si>
    <t>Presencial nivell A1</t>
  </si>
  <si>
    <t>Presencial nivell A2</t>
  </si>
  <si>
    <t>Presencial nivell B</t>
  </si>
  <si>
    <t>Presencial nivell C</t>
  </si>
  <si>
    <t>Presencial nivell J</t>
  </si>
  <si>
    <t>Secretaries de jutjats de pau agrupades en funcionament</t>
  </si>
  <si>
    <t>Agrupacions de secretaries de jutjats de pau en funcionament</t>
  </si>
  <si>
    <t>Secretaries de jutjats de pau agrupades</t>
  </si>
  <si>
    <t>Agrupacions de secretaries de jutjats de pau creades</t>
  </si>
  <si>
    <t>Personal de l'AJ</t>
  </si>
  <si>
    <t>Audiències provincials. Seccions civils</t>
  </si>
  <si>
    <t>Audiències provincials. Seccions penals</t>
  </si>
  <si>
    <t>Tramitació telemàtica (Inforeg)</t>
  </si>
  <si>
    <t>Registre telemàtic (Inforeg)</t>
  </si>
  <si>
    <t>Jutjats d'instrucció</t>
  </si>
  <si>
    <t>Nombre d'Oficines d'atenció al ciutadà</t>
  </si>
  <si>
    <t xml:space="preserve">Total d'oficines d'atenció al ciutadà </t>
  </si>
  <si>
    <t>Ús del català en l'Administració de justícia</t>
  </si>
  <si>
    <t>Cursos de català per al personal de l'Administració de justícia</t>
  </si>
  <si>
    <t>Agrupacions de secretaria de jutjats de pau en funcionament</t>
  </si>
  <si>
    <t>Inscrits al mòdul pràctic nivell C i J</t>
  </si>
  <si>
    <t>(1) Suma dels assumptes resolts i els pendents l'últim dia de l'any</t>
  </si>
  <si>
    <t>Assumptes pendents l'últim dia de l'any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</si>
</sst>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#,##0\ &quot;€&quot;"/>
    <numFmt numFmtId="166" formatCode="#,##0.00,,"/>
    <numFmt numFmtId="167" formatCode="0.0"/>
    <numFmt numFmtId="168" formatCode="#,##0.0"/>
    <numFmt numFmtId="169" formatCode="#,##0.00\ &quot;€&quot;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8" fillId="0" borderId="0" applyNumberFormat="0" applyFill="0" applyBorder="0" applyAlignment="0" applyProtection="0"/>
  </cellStyleXfs>
  <cellXfs count="247">
    <xf numFmtId="0" fontId="0" fillId="0" borderId="0" xfId="0"/>
    <xf numFmtId="0" fontId="8" fillId="0" borderId="0" xfId="0" applyFont="1"/>
    <xf numFmtId="0" fontId="9" fillId="0" borderId="0" xfId="0" applyFont="1"/>
    <xf numFmtId="0" fontId="9" fillId="0" borderId="5" xfId="0" applyFont="1" applyBorder="1"/>
    <xf numFmtId="0" fontId="8" fillId="0" borderId="0" xfId="0" applyFont="1" applyFill="1"/>
    <xf numFmtId="0" fontId="10" fillId="0" borderId="0" xfId="0" applyFont="1"/>
    <xf numFmtId="0" fontId="8" fillId="0" borderId="0" xfId="1" applyFont="1"/>
    <xf numFmtId="0" fontId="9" fillId="0" borderId="0" xfId="0" applyFont="1" applyFill="1"/>
    <xf numFmtId="0" fontId="8" fillId="0" borderId="0" xfId="0" applyFont="1" applyBorder="1"/>
    <xf numFmtId="0" fontId="9" fillId="0" borderId="5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 applyAlignment="1">
      <alignment horizontal="right"/>
    </xf>
    <xf numFmtId="0" fontId="8" fillId="0" borderId="2" xfId="0" applyFont="1" applyBorder="1" applyAlignment="1">
      <alignment horizontal="left" indent="1"/>
    </xf>
    <xf numFmtId="3" fontId="8" fillId="0" borderId="3" xfId="0" applyNumberFormat="1" applyFont="1" applyBorder="1"/>
    <xf numFmtId="0" fontId="8" fillId="0" borderId="3" xfId="0" applyFont="1" applyFill="1" applyBorder="1" applyAlignment="1">
      <alignment horizontal="left" indent="1"/>
    </xf>
    <xf numFmtId="3" fontId="8" fillId="0" borderId="3" xfId="0" applyNumberFormat="1" applyFont="1" applyFill="1" applyBorder="1"/>
    <xf numFmtId="166" fontId="8" fillId="0" borderId="3" xfId="0" applyNumberFormat="1" applyFont="1" applyFill="1" applyBorder="1"/>
    <xf numFmtId="0" fontId="8" fillId="0" borderId="3" xfId="0" applyFont="1" applyBorder="1" applyAlignment="1">
      <alignment horizontal="left" indent="1"/>
    </xf>
    <xf numFmtId="0" fontId="8" fillId="0" borderId="4" xfId="0" applyFont="1" applyBorder="1" applyAlignment="1">
      <alignment horizontal="left" indent="1"/>
    </xf>
    <xf numFmtId="3" fontId="8" fillId="0" borderId="4" xfId="0" applyNumberFormat="1" applyFont="1" applyBorder="1"/>
    <xf numFmtId="0" fontId="8" fillId="0" borderId="6" xfId="0" applyFont="1" applyBorder="1"/>
    <xf numFmtId="168" fontId="8" fillId="0" borderId="3" xfId="0" applyNumberFormat="1" applyFont="1" applyBorder="1"/>
    <xf numFmtId="164" fontId="8" fillId="0" borderId="3" xfId="3" applyNumberFormat="1" applyFont="1" applyFill="1" applyBorder="1"/>
    <xf numFmtId="2" fontId="8" fillId="0" borderId="3" xfId="0" applyNumberFormat="1" applyFont="1" applyBorder="1"/>
    <xf numFmtId="167" fontId="8" fillId="0" borderId="3" xfId="0" applyNumberFormat="1" applyFont="1" applyBorder="1"/>
    <xf numFmtId="2" fontId="8" fillId="0" borderId="4" xfId="0" applyNumberFormat="1" applyFont="1" applyBorder="1"/>
    <xf numFmtId="0" fontId="9" fillId="0" borderId="0" xfId="0" applyFont="1" applyAlignment="1">
      <alignment horizontal="left"/>
    </xf>
    <xf numFmtId="0" fontId="9" fillId="0" borderId="0" xfId="1" applyFont="1" applyFill="1" applyAlignment="1"/>
    <xf numFmtId="0" fontId="8" fillId="0" borderId="5" xfId="1" applyFont="1" applyBorder="1"/>
    <xf numFmtId="0" fontId="9" fillId="0" borderId="5" xfId="1" applyFont="1" applyBorder="1" applyAlignment="1">
      <alignment horizontal="right"/>
    </xf>
    <xf numFmtId="0" fontId="9" fillId="0" borderId="3" xfId="1" applyFont="1" applyBorder="1" applyAlignment="1">
      <alignment horizontal="left"/>
    </xf>
    <xf numFmtId="3" fontId="9" fillId="0" borderId="3" xfId="1" applyNumberFormat="1" applyFont="1" applyBorder="1"/>
    <xf numFmtId="0" fontId="8" fillId="0" borderId="3" xfId="1" applyFont="1" applyBorder="1" applyAlignment="1">
      <alignment horizontal="left" indent="1"/>
    </xf>
    <xf numFmtId="3" fontId="8" fillId="0" borderId="3" xfId="1" applyNumberFormat="1" applyFont="1" applyBorder="1"/>
    <xf numFmtId="3" fontId="8" fillId="0" borderId="3" xfId="1" applyNumberFormat="1" applyFont="1" applyBorder="1" applyAlignment="1">
      <alignment horizontal="right"/>
    </xf>
    <xf numFmtId="3" fontId="8" fillId="0" borderId="3" xfId="1" applyNumberFormat="1" applyFont="1" applyFill="1" applyBorder="1" applyAlignment="1">
      <alignment horizontal="right"/>
    </xf>
    <xf numFmtId="0" fontId="8" fillId="0" borderId="4" xfId="1" applyFont="1" applyBorder="1" applyAlignment="1">
      <alignment horizontal="left" indent="1"/>
    </xf>
    <xf numFmtId="3" fontId="8" fillId="0" borderId="4" xfId="1" applyNumberFormat="1" applyFont="1" applyBorder="1"/>
    <xf numFmtId="3" fontId="8" fillId="0" borderId="4" xfId="1" applyNumberFormat="1" applyFont="1" applyBorder="1" applyAlignment="1">
      <alignment horizontal="right"/>
    </xf>
    <xf numFmtId="3" fontId="8" fillId="0" borderId="4" xfId="1" applyNumberFormat="1" applyFont="1" applyFill="1" applyBorder="1" applyAlignment="1">
      <alignment horizontal="right"/>
    </xf>
    <xf numFmtId="0" fontId="9" fillId="0" borderId="2" xfId="1" applyFont="1" applyBorder="1" applyAlignment="1">
      <alignment horizontal="left"/>
    </xf>
    <xf numFmtId="3" fontId="9" fillId="0" borderId="2" xfId="1" applyNumberFormat="1" applyFont="1" applyBorder="1"/>
    <xf numFmtId="0" fontId="8" fillId="0" borderId="7" xfId="1" applyFont="1" applyBorder="1" applyAlignment="1">
      <alignment horizontal="left" indent="1"/>
    </xf>
    <xf numFmtId="3" fontId="8" fillId="0" borderId="7" xfId="1" applyNumberFormat="1" applyFont="1" applyBorder="1"/>
    <xf numFmtId="3" fontId="8" fillId="0" borderId="7" xfId="1" applyNumberFormat="1" applyFont="1" applyBorder="1" applyAlignment="1">
      <alignment horizontal="right"/>
    </xf>
    <xf numFmtId="3" fontId="8" fillId="0" borderId="7" xfId="1" applyNumberFormat="1" applyFont="1" applyFill="1" applyBorder="1" applyAlignment="1">
      <alignment horizontal="right"/>
    </xf>
    <xf numFmtId="0" fontId="9" fillId="0" borderId="4" xfId="1" applyFont="1" applyBorder="1" applyAlignment="1">
      <alignment horizontal="left"/>
    </xf>
    <xf numFmtId="3" fontId="9" fillId="0" borderId="4" xfId="1" applyNumberFormat="1" applyFont="1" applyBorder="1"/>
    <xf numFmtId="3" fontId="8" fillId="0" borderId="0" xfId="0" applyNumberFormat="1" applyFont="1" applyFill="1" applyBorder="1" applyAlignment="1">
      <alignment horizontal="left"/>
    </xf>
    <xf numFmtId="0" fontId="9" fillId="0" borderId="5" xfId="1" applyFont="1" applyFill="1" applyBorder="1" applyAlignment="1">
      <alignment horizontal="right"/>
    </xf>
    <xf numFmtId="0" fontId="9" fillId="0" borderId="2" xfId="1" applyFont="1" applyFill="1" applyBorder="1"/>
    <xf numFmtId="3" fontId="9" fillId="0" borderId="2" xfId="1" applyNumberFormat="1" applyFont="1" applyFill="1" applyBorder="1"/>
    <xf numFmtId="3" fontId="8" fillId="0" borderId="3" xfId="1" applyNumberFormat="1" applyFont="1" applyFill="1" applyBorder="1"/>
    <xf numFmtId="0" fontId="9" fillId="0" borderId="6" xfId="1" applyFont="1" applyFill="1" applyBorder="1"/>
    <xf numFmtId="3" fontId="9" fillId="0" borderId="6" xfId="1" applyNumberFormat="1" applyFont="1" applyFill="1" applyBorder="1"/>
    <xf numFmtId="3" fontId="12" fillId="0" borderId="3" xfId="0" applyNumberFormat="1" applyFont="1" applyFill="1" applyBorder="1" applyAlignment="1">
      <alignment horizontal="right" vertical="top" wrapText="1"/>
    </xf>
    <xf numFmtId="0" fontId="12" fillId="0" borderId="3" xfId="0" applyFont="1" applyFill="1" applyBorder="1" applyAlignment="1">
      <alignment horizontal="right" vertical="top" wrapText="1"/>
    </xf>
    <xf numFmtId="0" fontId="12" fillId="0" borderId="4" xfId="0" applyFont="1" applyFill="1" applyBorder="1" applyAlignment="1">
      <alignment horizontal="right" vertical="top" wrapText="1"/>
    </xf>
    <xf numFmtId="0" fontId="8" fillId="0" borderId="0" xfId="1" applyFont="1" applyFill="1"/>
    <xf numFmtId="0" fontId="9" fillId="0" borderId="0" xfId="0" applyFont="1" applyFill="1" applyAlignment="1"/>
    <xf numFmtId="0" fontId="8" fillId="0" borderId="0" xfId="0" applyFont="1" applyFill="1" applyAlignment="1"/>
    <xf numFmtId="0" fontId="8" fillId="0" borderId="5" xfId="0" applyFont="1" applyFill="1" applyBorder="1"/>
    <xf numFmtId="0" fontId="9" fillId="0" borderId="5" xfId="0" applyFont="1" applyFill="1" applyBorder="1" applyAlignment="1">
      <alignment horizontal="right"/>
    </xf>
    <xf numFmtId="0" fontId="9" fillId="0" borderId="1" xfId="0" applyFont="1" applyFill="1" applyBorder="1" applyAlignment="1"/>
    <xf numFmtId="3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/>
    <xf numFmtId="0" fontId="9" fillId="0" borderId="2" xfId="0" applyFont="1" applyFill="1" applyBorder="1" applyAlignment="1">
      <alignment horizontal="left" indent="1"/>
    </xf>
    <xf numFmtId="3" fontId="9" fillId="0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/>
    <xf numFmtId="0" fontId="8" fillId="0" borderId="3" xfId="0" applyFont="1" applyFill="1" applyBorder="1" applyAlignment="1">
      <alignment horizontal="left" indent="2"/>
    </xf>
    <xf numFmtId="3" fontId="8" fillId="0" borderId="3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 indent="2"/>
    </xf>
    <xf numFmtId="3" fontId="8" fillId="0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/>
    <xf numFmtId="0" fontId="9" fillId="0" borderId="5" xfId="0" applyFont="1" applyFill="1" applyBorder="1" applyAlignment="1">
      <alignment horizontal="right" wrapText="1"/>
    </xf>
    <xf numFmtId="0" fontId="9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indent="1"/>
    </xf>
    <xf numFmtId="0" fontId="11" fillId="0" borderId="0" xfId="1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right"/>
    </xf>
    <xf numFmtId="0" fontId="11" fillId="0" borderId="6" xfId="1" applyFont="1" applyFill="1" applyBorder="1" applyAlignment="1">
      <alignment horizontal="left" wrapText="1"/>
    </xf>
    <xf numFmtId="3" fontId="11" fillId="0" borderId="6" xfId="1" applyNumberFormat="1" applyFont="1" applyFill="1" applyBorder="1" applyAlignment="1">
      <alignment horizontal="right"/>
    </xf>
    <xf numFmtId="0" fontId="11" fillId="0" borderId="3" xfId="1" applyFont="1" applyFill="1" applyBorder="1" applyAlignment="1">
      <alignment horizontal="left" wrapText="1" indent="1"/>
    </xf>
    <xf numFmtId="3" fontId="11" fillId="0" borderId="3" xfId="1" applyNumberFormat="1" applyFont="1" applyFill="1" applyBorder="1" applyAlignment="1">
      <alignment horizontal="right"/>
    </xf>
    <xf numFmtId="0" fontId="12" fillId="0" borderId="3" xfId="1" applyFont="1" applyFill="1" applyBorder="1" applyAlignment="1">
      <alignment horizontal="left" wrapText="1" indent="2"/>
    </xf>
    <xf numFmtId="3" fontId="12" fillId="0" borderId="3" xfId="1" applyNumberFormat="1" applyFont="1" applyFill="1" applyBorder="1" applyAlignment="1">
      <alignment horizontal="right"/>
    </xf>
    <xf numFmtId="0" fontId="12" fillId="0" borderId="3" xfId="1" applyFont="1" applyFill="1" applyBorder="1" applyAlignment="1">
      <alignment horizontal="left" indent="2"/>
    </xf>
    <xf numFmtId="0" fontId="12" fillId="0" borderId="3" xfId="1" applyFont="1" applyFill="1" applyBorder="1" applyAlignment="1">
      <alignment horizontal="right"/>
    </xf>
    <xf numFmtId="0" fontId="11" fillId="0" borderId="3" xfId="1" applyFont="1" applyFill="1" applyBorder="1" applyAlignment="1">
      <alignment horizontal="left" indent="1"/>
    </xf>
    <xf numFmtId="0" fontId="9" fillId="0" borderId="4" xfId="1" applyFont="1" applyFill="1" applyBorder="1"/>
    <xf numFmtId="3" fontId="9" fillId="0" borderId="4" xfId="1" applyNumberFormat="1" applyFont="1" applyFill="1" applyBorder="1"/>
    <xf numFmtId="0" fontId="12" fillId="0" borderId="2" xfId="1" applyFont="1" applyFill="1" applyBorder="1" applyAlignment="1">
      <alignment horizontal="left" indent="1"/>
    </xf>
    <xf numFmtId="165" fontId="12" fillId="0" borderId="2" xfId="1" applyNumberFormat="1" applyFont="1" applyFill="1" applyBorder="1" applyAlignment="1">
      <alignment horizontal="right"/>
    </xf>
    <xf numFmtId="165" fontId="8" fillId="0" borderId="2" xfId="0" applyNumberFormat="1" applyFont="1" applyBorder="1"/>
    <xf numFmtId="165" fontId="8" fillId="0" borderId="2" xfId="0" applyNumberFormat="1" applyFont="1" applyFill="1" applyBorder="1" applyAlignment="1">
      <alignment horizontal="right"/>
    </xf>
    <xf numFmtId="0" fontId="12" fillId="0" borderId="3" xfId="1" applyFont="1" applyFill="1" applyBorder="1" applyAlignment="1">
      <alignment horizontal="left" indent="1"/>
    </xf>
    <xf numFmtId="165" fontId="12" fillId="0" borderId="3" xfId="1" applyNumberFormat="1" applyFont="1" applyFill="1" applyBorder="1" applyAlignment="1">
      <alignment horizontal="right"/>
    </xf>
    <xf numFmtId="165" fontId="8" fillId="0" borderId="3" xfId="0" applyNumberFormat="1" applyFont="1" applyBorder="1"/>
    <xf numFmtId="165" fontId="8" fillId="0" borderId="3" xfId="0" applyNumberFormat="1" applyFont="1" applyFill="1" applyBorder="1" applyAlignment="1">
      <alignment horizontal="right"/>
    </xf>
    <xf numFmtId="0" fontId="11" fillId="0" borderId="5" xfId="1" applyFont="1" applyFill="1" applyBorder="1" applyAlignment="1">
      <alignment horizontal="left"/>
    </xf>
    <xf numFmtId="165" fontId="11" fillId="0" borderId="5" xfId="1" applyNumberFormat="1" applyFont="1" applyFill="1" applyBorder="1" applyAlignment="1">
      <alignment horizontal="right"/>
    </xf>
    <xf numFmtId="0" fontId="11" fillId="0" borderId="6" xfId="1" applyFont="1" applyFill="1" applyBorder="1"/>
    <xf numFmtId="0" fontId="12" fillId="0" borderId="7" xfId="1" applyFont="1" applyFill="1" applyBorder="1" applyAlignment="1">
      <alignment horizontal="left" indent="1"/>
    </xf>
    <xf numFmtId="3" fontId="12" fillId="0" borderId="7" xfId="1" applyNumberFormat="1" applyFont="1" applyFill="1" applyBorder="1" applyAlignment="1">
      <alignment horizontal="right"/>
    </xf>
    <xf numFmtId="0" fontId="12" fillId="0" borderId="4" xfId="1" applyFont="1" applyFill="1" applyBorder="1" applyAlignment="1">
      <alignment horizontal="left" indent="1"/>
    </xf>
    <xf numFmtId="3" fontId="12" fillId="0" borderId="4" xfId="1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/>
    </xf>
    <xf numFmtId="3" fontId="12" fillId="0" borderId="0" xfId="1" applyNumberFormat="1" applyFont="1" applyFill="1" applyBorder="1" applyAlignment="1">
      <alignment horizontal="right"/>
    </xf>
    <xf numFmtId="0" fontId="11" fillId="0" borderId="1" xfId="1" applyFont="1" applyFill="1" applyBorder="1"/>
    <xf numFmtId="3" fontId="11" fillId="0" borderId="1" xfId="1" applyNumberFormat="1" applyFont="1" applyFill="1" applyBorder="1" applyAlignment="1">
      <alignment horizontal="right"/>
    </xf>
    <xf numFmtId="165" fontId="8" fillId="0" borderId="2" xfId="0" applyNumberFormat="1" applyFont="1" applyFill="1" applyBorder="1"/>
    <xf numFmtId="165" fontId="8" fillId="0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0" fontId="12" fillId="0" borderId="3" xfId="1" applyFont="1" applyFill="1" applyBorder="1" applyAlignment="1">
      <alignment horizontal="left"/>
    </xf>
    <xf numFmtId="0" fontId="12" fillId="0" borderId="7" xfId="1" applyFont="1" applyFill="1" applyBorder="1" applyAlignment="1">
      <alignment horizontal="left"/>
    </xf>
    <xf numFmtId="0" fontId="12" fillId="0" borderId="4" xfId="1" applyFont="1" applyFill="1" applyBorder="1" applyAlignment="1">
      <alignment horizontal="left"/>
    </xf>
    <xf numFmtId="165" fontId="12" fillId="0" borderId="4" xfId="1" applyNumberFormat="1" applyFont="1" applyFill="1" applyBorder="1" applyAlignment="1">
      <alignment horizontal="right"/>
    </xf>
    <xf numFmtId="169" fontId="8" fillId="0" borderId="0" xfId="0" applyNumberFormat="1" applyFont="1"/>
    <xf numFmtId="169" fontId="8" fillId="0" borderId="0" xfId="0" applyNumberFormat="1" applyFont="1" applyFill="1"/>
    <xf numFmtId="0" fontId="12" fillId="0" borderId="4" xfId="1" applyFont="1" applyFill="1" applyBorder="1" applyAlignment="1">
      <alignment horizontal="left" indent="2"/>
    </xf>
    <xf numFmtId="0" fontId="9" fillId="0" borderId="6" xfId="0" applyFont="1" applyFill="1" applyBorder="1" applyAlignment="1"/>
    <xf numFmtId="0" fontId="8" fillId="0" borderId="6" xfId="0" applyFont="1" applyFill="1" applyBorder="1"/>
    <xf numFmtId="166" fontId="8" fillId="0" borderId="3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left" indent="1"/>
    </xf>
    <xf numFmtId="3" fontId="9" fillId="0" borderId="4" xfId="0" applyNumberFormat="1" applyFont="1" applyFill="1" applyBorder="1"/>
    <xf numFmtId="0" fontId="11" fillId="0" borderId="0" xfId="0" applyFont="1" applyFill="1" applyBorder="1" applyAlignment="1">
      <alignment horizontal="right"/>
    </xf>
    <xf numFmtId="166" fontId="8" fillId="0" borderId="6" xfId="0" applyNumberFormat="1" applyFont="1" applyFill="1" applyBorder="1"/>
    <xf numFmtId="166" fontId="9" fillId="0" borderId="4" xfId="0" applyNumberFormat="1" applyFont="1" applyFill="1" applyBorder="1"/>
    <xf numFmtId="3" fontId="8" fillId="0" borderId="0" xfId="0" applyNumberFormat="1" applyFont="1"/>
    <xf numFmtId="0" fontId="9" fillId="0" borderId="5" xfId="0" applyFont="1" applyFill="1" applyBorder="1"/>
    <xf numFmtId="0" fontId="9" fillId="0" borderId="5" xfId="0" quotePrefix="1" applyFont="1" applyFill="1" applyBorder="1" applyAlignment="1">
      <alignment horizontal="right"/>
    </xf>
    <xf numFmtId="0" fontId="8" fillId="0" borderId="2" xfId="0" applyFont="1" applyFill="1" applyBorder="1"/>
    <xf numFmtId="3" fontId="8" fillId="0" borderId="2" xfId="0" applyNumberFormat="1" applyFont="1" applyFill="1" applyBorder="1" applyAlignment="1">
      <alignment horizontal="right"/>
    </xf>
    <xf numFmtId="0" fontId="8" fillId="0" borderId="3" xfId="0" applyFont="1" applyFill="1" applyBorder="1"/>
    <xf numFmtId="0" fontId="13" fillId="0" borderId="3" xfId="0" applyFont="1" applyFill="1" applyBorder="1" applyAlignment="1">
      <alignment horizontal="left" indent="1"/>
    </xf>
    <xf numFmtId="3" fontId="13" fillId="0" borderId="3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horizontal="left" indent="1"/>
    </xf>
    <xf numFmtId="3" fontId="13" fillId="0" borderId="4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11" fillId="0" borderId="15" xfId="0" applyFont="1" applyFill="1" applyBorder="1" applyAlignment="1">
      <alignment horizontal="left"/>
    </xf>
    <xf numFmtId="3" fontId="11" fillId="0" borderId="15" xfId="0" applyNumberFormat="1" applyFont="1" applyFill="1" applyBorder="1"/>
    <xf numFmtId="0" fontId="12" fillId="0" borderId="3" xfId="0" applyFont="1" applyFill="1" applyBorder="1" applyAlignment="1">
      <alignment horizontal="left" indent="1"/>
    </xf>
    <xf numFmtId="0" fontId="12" fillId="0" borderId="3" xfId="0" applyFont="1" applyFill="1" applyBorder="1" applyAlignment="1">
      <alignment horizontal="left" indent="2"/>
    </xf>
    <xf numFmtId="3" fontId="12" fillId="0" borderId="3" xfId="0" applyNumberFormat="1" applyFont="1" applyFill="1" applyBorder="1" applyAlignment="1">
      <alignment horizontal="right"/>
    </xf>
    <xf numFmtId="0" fontId="12" fillId="0" borderId="3" xfId="0" applyFont="1" applyFill="1" applyBorder="1" applyAlignment="1">
      <alignment horizontal="right"/>
    </xf>
    <xf numFmtId="3" fontId="11" fillId="0" borderId="6" xfId="0" applyNumberFormat="1" applyFont="1" applyFill="1" applyBorder="1"/>
    <xf numFmtId="0" fontId="11" fillId="0" borderId="6" xfId="0" applyFont="1" applyFill="1" applyBorder="1" applyAlignment="1">
      <alignment horizontal="left"/>
    </xf>
    <xf numFmtId="3" fontId="12" fillId="0" borderId="3" xfId="0" applyNumberFormat="1" applyFont="1" applyFill="1" applyBorder="1"/>
    <xf numFmtId="0" fontId="12" fillId="0" borderId="4" xfId="0" applyFont="1" applyFill="1" applyBorder="1" applyAlignment="1">
      <alignment horizontal="left" indent="2"/>
    </xf>
    <xf numFmtId="3" fontId="12" fillId="0" borderId="4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left" indent="1"/>
    </xf>
    <xf numFmtId="0" fontId="11" fillId="0" borderId="0" xfId="0" applyFont="1" applyFill="1"/>
    <xf numFmtId="0" fontId="11" fillId="0" borderId="1" xfId="0" applyFont="1" applyFill="1" applyBorder="1"/>
    <xf numFmtId="166" fontId="11" fillId="0" borderId="1" xfId="0" applyNumberFormat="1" applyFont="1" applyFill="1" applyBorder="1" applyAlignment="1">
      <alignment horizontal="right"/>
    </xf>
    <xf numFmtId="0" fontId="11" fillId="0" borderId="6" xfId="0" applyFont="1" applyFill="1" applyBorder="1"/>
    <xf numFmtId="166" fontId="11" fillId="0" borderId="6" xfId="0" applyNumberFormat="1" applyFont="1" applyFill="1" applyBorder="1" applyAlignment="1">
      <alignment horizontal="right"/>
    </xf>
    <xf numFmtId="166" fontId="12" fillId="0" borderId="3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left" indent="1"/>
    </xf>
    <xf numFmtId="166" fontId="11" fillId="0" borderId="5" xfId="0" applyNumberFormat="1" applyFont="1" applyFill="1" applyBorder="1"/>
    <xf numFmtId="0" fontId="12" fillId="0" borderId="7" xfId="0" applyFont="1" applyFill="1" applyBorder="1" applyAlignment="1">
      <alignment horizontal="left" indent="1"/>
    </xf>
    <xf numFmtId="166" fontId="12" fillId="0" borderId="7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indent="1"/>
    </xf>
    <xf numFmtId="166" fontId="11" fillId="0" borderId="1" xfId="0" applyNumberFormat="1" applyFont="1" applyFill="1" applyBorder="1"/>
    <xf numFmtId="0" fontId="11" fillId="0" borderId="1" xfId="0" applyFont="1" applyFill="1" applyBorder="1" applyAlignment="1">
      <alignment horizontal="left"/>
    </xf>
    <xf numFmtId="4" fontId="11" fillId="0" borderId="1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0" fontId="9" fillId="0" borderId="1" xfId="0" applyFont="1" applyFill="1" applyBorder="1"/>
    <xf numFmtId="0" fontId="14" fillId="0" borderId="0" xfId="1" applyFont="1"/>
    <xf numFmtId="0" fontId="8" fillId="0" borderId="5" xfId="1" applyFont="1" applyBorder="1" applyAlignment="1"/>
    <xf numFmtId="0" fontId="9" fillId="0" borderId="5" xfId="1" applyFont="1" applyFill="1" applyBorder="1" applyAlignment="1" applyProtection="1">
      <alignment horizontal="right" wrapText="1"/>
    </xf>
    <xf numFmtId="0" fontId="9" fillId="0" borderId="1" xfId="1" applyFont="1" applyBorder="1"/>
    <xf numFmtId="0" fontId="9" fillId="0" borderId="1" xfId="1" applyFont="1" applyFill="1" applyBorder="1"/>
    <xf numFmtId="0" fontId="9" fillId="0" borderId="2" xfId="1" applyFont="1" applyBorder="1"/>
    <xf numFmtId="0" fontId="8" fillId="0" borderId="2" xfId="1" applyFont="1" applyBorder="1" applyAlignment="1">
      <alignment horizontal="left" indent="1"/>
    </xf>
    <xf numFmtId="0" fontId="8" fillId="0" borderId="3" xfId="1" applyFont="1" applyBorder="1"/>
    <xf numFmtId="0" fontId="8" fillId="0" borderId="3" xfId="1" applyFont="1" applyFill="1" applyBorder="1"/>
    <xf numFmtId="0" fontId="8" fillId="0" borderId="4" xfId="1" applyFont="1" applyFill="1" applyBorder="1"/>
    <xf numFmtId="0" fontId="8" fillId="0" borderId="4" xfId="1" applyFont="1" applyBorder="1"/>
    <xf numFmtId="0" fontId="9" fillId="0" borderId="6" xfId="1" applyFont="1" applyBorder="1"/>
    <xf numFmtId="0" fontId="8" fillId="0" borderId="7" xfId="1" applyFont="1" applyBorder="1"/>
    <xf numFmtId="0" fontId="8" fillId="0" borderId="2" xfId="1" applyFont="1" applyBorder="1"/>
    <xf numFmtId="0" fontId="8" fillId="0" borderId="3" xfId="1" applyFont="1" applyFill="1" applyBorder="1" applyAlignment="1">
      <alignment horizontal="left" indent="1"/>
    </xf>
    <xf numFmtId="0" fontId="8" fillId="0" borderId="4" xfId="1" applyFont="1" applyFill="1" applyBorder="1" applyAlignment="1">
      <alignment horizontal="left" indent="1"/>
    </xf>
    <xf numFmtId="0" fontId="8" fillId="0" borderId="0" xfId="1" applyFont="1" applyFill="1" applyBorder="1" applyAlignment="1">
      <alignment horizontal="left" indent="1"/>
    </xf>
    <xf numFmtId="0" fontId="8" fillId="0" borderId="0" xfId="1" applyFont="1" applyFill="1" applyBorder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left"/>
    </xf>
    <xf numFmtId="0" fontId="8" fillId="0" borderId="0" xfId="2" applyFont="1"/>
    <xf numFmtId="0" fontId="9" fillId="0" borderId="0" xfId="2" applyFont="1"/>
    <xf numFmtId="0" fontId="9" fillId="0" borderId="0" xfId="2" applyFont="1" applyBorder="1"/>
    <xf numFmtId="0" fontId="9" fillId="0" borderId="8" xfId="2" applyFont="1" applyBorder="1"/>
    <xf numFmtId="3" fontId="9" fillId="0" borderId="8" xfId="2" applyNumberFormat="1" applyFont="1" applyBorder="1" applyAlignment="1">
      <alignment horizontal="right"/>
    </xf>
    <xf numFmtId="0" fontId="8" fillId="0" borderId="9" xfId="2" applyFont="1" applyBorder="1" applyAlignment="1">
      <alignment horizontal="left" indent="1"/>
    </xf>
    <xf numFmtId="3" fontId="8" fillId="0" borderId="10" xfId="2" applyNumberFormat="1" applyFont="1" applyFill="1" applyBorder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8" fillId="0" borderId="11" xfId="2" applyFont="1" applyBorder="1" applyAlignment="1">
      <alignment horizontal="left" indent="1"/>
    </xf>
    <xf numFmtId="3" fontId="8" fillId="0" borderId="11" xfId="2" applyNumberFormat="1" applyFont="1" applyFill="1" applyBorder="1" applyAlignment="1">
      <alignment horizontal="right"/>
    </xf>
    <xf numFmtId="3" fontId="8" fillId="0" borderId="11" xfId="2" applyNumberFormat="1" applyFont="1" applyBorder="1" applyAlignment="1">
      <alignment horizontal="right"/>
    </xf>
    <xf numFmtId="0" fontId="8" fillId="0" borderId="10" xfId="2" applyFont="1" applyBorder="1" applyAlignment="1">
      <alignment horizontal="left" indent="1"/>
    </xf>
    <xf numFmtId="0" fontId="8" fillId="0" borderId="12" xfId="2" applyFont="1" applyBorder="1" applyAlignment="1">
      <alignment horizontal="left" indent="1"/>
    </xf>
    <xf numFmtId="3" fontId="8" fillId="0" borderId="12" xfId="2" applyNumberFormat="1" applyFont="1" applyBorder="1" applyAlignment="1">
      <alignment horizontal="right"/>
    </xf>
    <xf numFmtId="3" fontId="9" fillId="0" borderId="8" xfId="2" applyNumberFormat="1" applyFont="1" applyFill="1" applyBorder="1" applyAlignment="1">
      <alignment horizontal="right"/>
    </xf>
    <xf numFmtId="0" fontId="9" fillId="0" borderId="13" xfId="2" applyFont="1" applyBorder="1"/>
    <xf numFmtId="3" fontId="9" fillId="0" borderId="13" xfId="2" applyNumberFormat="1" applyFont="1" applyBorder="1" applyAlignment="1">
      <alignment horizontal="right"/>
    </xf>
    <xf numFmtId="0" fontId="9" fillId="0" borderId="14" xfId="2" applyFont="1" applyBorder="1"/>
    <xf numFmtId="0" fontId="9" fillId="0" borderId="14" xfId="2" applyFont="1" applyBorder="1" applyAlignment="1">
      <alignment horizontal="right"/>
    </xf>
    <xf numFmtId="0" fontId="9" fillId="0" borderId="0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3" fontId="8" fillId="0" borderId="9" xfId="2" applyNumberFormat="1" applyFont="1" applyBorder="1" applyAlignment="1">
      <alignment horizontal="right"/>
    </xf>
    <xf numFmtId="0" fontId="10" fillId="0" borderId="0" xfId="0" applyFont="1" applyFill="1"/>
    <xf numFmtId="0" fontId="10" fillId="0" borderId="0" xfId="0" applyFont="1" applyAlignment="1">
      <alignment horizontal="left"/>
    </xf>
    <xf numFmtId="0" fontId="10" fillId="0" borderId="0" xfId="0" applyFont="1" applyFill="1" applyAlignment="1"/>
    <xf numFmtId="0" fontId="9" fillId="0" borderId="0" xfId="0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left" indent="1"/>
    </xf>
    <xf numFmtId="3" fontId="8" fillId="0" borderId="7" xfId="0" applyNumberFormat="1" applyFont="1" applyFill="1" applyBorder="1"/>
    <xf numFmtId="3" fontId="8" fillId="0" borderId="7" xfId="0" applyNumberFormat="1" applyFont="1" applyFill="1" applyBorder="1" applyAlignment="1">
      <alignment horizontal="right"/>
    </xf>
    <xf numFmtId="3" fontId="9" fillId="0" borderId="3" xfId="1" applyNumberFormat="1" applyFont="1" applyFill="1" applyBorder="1"/>
    <xf numFmtId="0" fontId="15" fillId="2" borderId="0" xfId="6" applyFont="1" applyFill="1"/>
    <xf numFmtId="0" fontId="16" fillId="2" borderId="0" xfId="6" applyFont="1" applyFill="1"/>
    <xf numFmtId="0" fontId="1" fillId="0" borderId="0" xfId="6" applyFont="1"/>
    <xf numFmtId="0" fontId="17" fillId="2" borderId="0" xfId="6" applyFont="1" applyFill="1"/>
    <xf numFmtId="0" fontId="12" fillId="3" borderId="2" xfId="1" applyFont="1" applyFill="1" applyBorder="1" applyAlignment="1"/>
    <xf numFmtId="0" fontId="12" fillId="3" borderId="2" xfId="1" applyFont="1" applyFill="1" applyBorder="1" applyAlignment="1">
      <alignment wrapText="1"/>
    </xf>
    <xf numFmtId="0" fontId="1" fillId="0" borderId="3" xfId="6" applyFont="1" applyBorder="1" applyAlignment="1">
      <alignment horizontal="right" indent="3"/>
    </xf>
    <xf numFmtId="0" fontId="1" fillId="0" borderId="3" xfId="6" applyFont="1" applyBorder="1"/>
    <xf numFmtId="0" fontId="18" fillId="0" borderId="0" xfId="7"/>
    <xf numFmtId="0" fontId="8" fillId="0" borderId="2" xfId="1" applyFont="1" applyFill="1" applyBorder="1"/>
    <xf numFmtId="0" fontId="8" fillId="0" borderId="2" xfId="1" applyFont="1" applyFill="1" applyBorder="1" applyAlignment="1">
      <alignment horizontal="right"/>
    </xf>
    <xf numFmtId="0" fontId="8" fillId="0" borderId="7" xfId="1" applyFont="1" applyFill="1" applyBorder="1"/>
    <xf numFmtId="3" fontId="8" fillId="0" borderId="12" xfId="2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 wrapText="1"/>
    </xf>
    <xf numFmtId="0" fontId="19" fillId="0" borderId="3" xfId="0" applyFont="1" applyFill="1" applyBorder="1" applyAlignment="1">
      <alignment horizontal="left" indent="1"/>
    </xf>
    <xf numFmtId="3" fontId="19" fillId="0" borderId="3" xfId="0" applyNumberFormat="1" applyFont="1" applyFill="1" applyBorder="1"/>
    <xf numFmtId="3" fontId="9" fillId="0" borderId="4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8" fontId="8" fillId="0" borderId="3" xfId="0" applyNumberFormat="1" applyFont="1" applyFill="1" applyBorder="1"/>
    <xf numFmtId="2" fontId="8" fillId="0" borderId="3" xfId="0" applyNumberFormat="1" applyFont="1" applyFill="1" applyBorder="1"/>
    <xf numFmtId="167" fontId="8" fillId="0" borderId="3" xfId="0" applyNumberFormat="1" applyFont="1" applyFill="1" applyBorder="1"/>
    <xf numFmtId="2" fontId="8" fillId="0" borderId="4" xfId="0" applyNumberFormat="1" applyFont="1" applyFill="1" applyBorder="1"/>
    <xf numFmtId="3" fontId="8" fillId="0" borderId="7" xfId="1" applyNumberFormat="1" applyFont="1" applyFill="1" applyBorder="1"/>
    <xf numFmtId="3" fontId="8" fillId="0" borderId="3" xfId="0" applyNumberFormat="1" applyFont="1" applyFill="1" applyBorder="1" applyAlignment="1">
      <alignment vertical="top"/>
    </xf>
    <xf numFmtId="0" fontId="8" fillId="0" borderId="3" xfId="0" applyFont="1" applyFill="1" applyBorder="1" applyAlignment="1">
      <alignment horizontal="left" vertical="top" wrapText="1" indent="1"/>
    </xf>
    <xf numFmtId="0" fontId="12" fillId="0" borderId="5" xfId="0" applyFont="1" applyFill="1" applyBorder="1" applyAlignment="1">
      <alignment horizontal="right" vertical="top" wrapText="1"/>
    </xf>
    <xf numFmtId="3" fontId="20" fillId="0" borderId="3" xfId="0" applyNumberFormat="1" applyFont="1" applyFill="1" applyBorder="1" applyAlignment="1">
      <alignment horizontal="right" vertical="top" wrapText="1"/>
    </xf>
    <xf numFmtId="0" fontId="20" fillId="0" borderId="3" xfId="0" applyFont="1" applyFill="1" applyBorder="1" applyAlignment="1">
      <alignment horizontal="right" vertical="top" wrapText="1"/>
    </xf>
    <xf numFmtId="3" fontId="20" fillId="0" borderId="7" xfId="0" applyNumberFormat="1" applyFont="1" applyFill="1" applyBorder="1" applyAlignment="1">
      <alignment horizontal="right" vertical="top" wrapText="1"/>
    </xf>
    <xf numFmtId="0" fontId="13" fillId="0" borderId="3" xfId="1" applyFont="1" applyBorder="1" applyAlignment="1">
      <alignment horizontal="left" indent="2"/>
    </xf>
  </cellXfs>
  <cellStyles count="8">
    <cellStyle name="Enllaç 2" xfId="7"/>
    <cellStyle name="No-definido" xfId="5"/>
    <cellStyle name="Normal" xfId="0" builtinId="0"/>
    <cellStyle name="Normal 2" xfId="1"/>
    <cellStyle name="Normal 3" xfId="4"/>
    <cellStyle name="Normal 4" xfId="6"/>
    <cellStyle name="Normal_Fitxa 10 plantilla organica adscrita a jutjats i tribunals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6656670c\Downloads\C&#242;pia%20de%202016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efiniciones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20"/>
  <sheetViews>
    <sheetView showGridLines="0" tabSelected="1" workbookViewId="0"/>
  </sheetViews>
  <sheetFormatPr baseColWidth="10" defaultColWidth="9.140625" defaultRowHeight="15" x14ac:dyDescent="0.25"/>
  <cols>
    <col min="1" max="1" width="4.7109375" style="219" customWidth="1"/>
    <col min="2" max="2" width="9.140625" style="219"/>
    <col min="3" max="3" width="75.7109375" style="219" customWidth="1"/>
    <col min="4" max="4" width="12.7109375" style="219" customWidth="1"/>
    <col min="5" max="5" width="20.7109375" style="219" customWidth="1"/>
    <col min="6" max="16384" width="9.140625" style="219"/>
  </cols>
  <sheetData>
    <row r="5" spans="2:5" x14ac:dyDescent="0.25">
      <c r="B5" s="217" t="s">
        <v>242</v>
      </c>
      <c r="C5" s="218"/>
      <c r="D5" s="218"/>
      <c r="E5" s="218"/>
    </row>
    <row r="6" spans="2:5" ht="17.25" x14ac:dyDescent="0.3">
      <c r="B6" s="220" t="s">
        <v>2</v>
      </c>
      <c r="C6" s="218"/>
      <c r="D6" s="218"/>
      <c r="E6" s="218"/>
    </row>
    <row r="8" spans="2:5" ht="30" x14ac:dyDescent="0.25">
      <c r="B8" s="221" t="s">
        <v>243</v>
      </c>
      <c r="C8" s="221" t="s">
        <v>244</v>
      </c>
      <c r="D8" s="222" t="s">
        <v>245</v>
      </c>
      <c r="E8" s="222" t="s">
        <v>246</v>
      </c>
    </row>
    <row r="9" spans="2:5" x14ac:dyDescent="0.25">
      <c r="B9" s="223">
        <v>1</v>
      </c>
      <c r="C9" s="224" t="str">
        <f>Pàg.1!B2</f>
        <v>Indicadors principals de l'activitat judicial a Catalunya</v>
      </c>
      <c r="D9" s="224" t="s">
        <v>0</v>
      </c>
      <c r="E9" s="224" t="s">
        <v>241</v>
      </c>
    </row>
    <row r="10" spans="2:5" x14ac:dyDescent="0.25">
      <c r="B10" s="223">
        <v>2</v>
      </c>
      <c r="C10" s="224" t="str">
        <f>'Pàg. 2'!B2</f>
        <v>Òrgans i plantilla judicial</v>
      </c>
      <c r="D10" s="224" t="s">
        <v>250</v>
      </c>
      <c r="E10" s="224" t="s">
        <v>241</v>
      </c>
    </row>
    <row r="11" spans="2:5" x14ac:dyDescent="0.25">
      <c r="B11" s="223">
        <v>3</v>
      </c>
      <c r="C11" s="224" t="str">
        <f>'Pàg. 3'!B2</f>
        <v>Activitat judicial</v>
      </c>
      <c r="D11" s="224" t="s">
        <v>0</v>
      </c>
      <c r="E11" s="224" t="s">
        <v>241</v>
      </c>
    </row>
    <row r="12" spans="2:5" x14ac:dyDescent="0.25">
      <c r="B12" s="223">
        <v>4</v>
      </c>
      <c r="C12" s="224" t="str">
        <f>'Pàg. 4'!B2</f>
        <v>Assistència jurídica gratuïta (AJG)</v>
      </c>
      <c r="D12" s="224" t="s">
        <v>0</v>
      </c>
      <c r="E12" s="224" t="s">
        <v>241</v>
      </c>
    </row>
    <row r="13" spans="2:5" x14ac:dyDescent="0.25">
      <c r="B13" s="223">
        <v>5</v>
      </c>
      <c r="C13" s="224" t="str">
        <f>'Pàg. 5'!B2</f>
        <v>Jutjats de pau</v>
      </c>
      <c r="D13" s="224" t="s">
        <v>250</v>
      </c>
      <c r="E13" s="224" t="s">
        <v>241</v>
      </c>
    </row>
    <row r="14" spans="2:5" x14ac:dyDescent="0.25">
      <c r="B14" s="223">
        <v>6</v>
      </c>
      <c r="C14" s="224" t="str">
        <f>'Pàg. 6'!B2</f>
        <v>Serveis de suport a l'activitat judicial</v>
      </c>
      <c r="D14" s="224" t="s">
        <v>250</v>
      </c>
      <c r="E14" s="224" t="s">
        <v>241</v>
      </c>
    </row>
    <row r="15" spans="2:5" x14ac:dyDescent="0.25">
      <c r="B15" s="223">
        <v>7</v>
      </c>
      <c r="C15" s="224" t="str">
        <f>'Pàg. 7'!B2</f>
        <v>Oficines d'atenció al ciutadà (OAC)</v>
      </c>
      <c r="D15" s="224" t="s">
        <v>250</v>
      </c>
      <c r="E15" s="224" t="s">
        <v>241</v>
      </c>
    </row>
    <row r="16" spans="2:5" x14ac:dyDescent="0.25">
      <c r="B16" s="223">
        <v>8</v>
      </c>
      <c r="C16" s="224" t="str">
        <f>'Pàg. 8'!B2</f>
        <v xml:space="preserve">Activitat registral </v>
      </c>
      <c r="D16" s="224" t="s">
        <v>250</v>
      </c>
      <c r="E16" s="224" t="s">
        <v>241</v>
      </c>
    </row>
    <row r="17" spans="2:5" x14ac:dyDescent="0.25">
      <c r="B17" s="223">
        <v>9</v>
      </c>
      <c r="C17" s="224" t="str">
        <f>'Pàg. 9'!B2</f>
        <v>Ús del català en l'Administració de justícia</v>
      </c>
      <c r="D17" s="224" t="s">
        <v>250</v>
      </c>
      <c r="E17" s="224" t="s">
        <v>241</v>
      </c>
    </row>
    <row r="20" spans="2:5" x14ac:dyDescent="0.25">
      <c r="B20" s="219" t="s">
        <v>247</v>
      </c>
      <c r="C20" s="225" t="s">
        <v>248</v>
      </c>
    </row>
  </sheetData>
  <hyperlinks>
    <hyperlink ref="C20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11265" r:id="rId5">
          <objectPr defaultSize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11265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zoomScaleNormal="100" workbookViewId="0"/>
  </sheetViews>
  <sheetFormatPr baseColWidth="10" defaultColWidth="11.42578125" defaultRowHeight="15" x14ac:dyDescent="0.25"/>
  <cols>
    <col min="1" max="1" width="9.140625" style="1" customWidth="1"/>
    <col min="2" max="2" width="58.7109375" style="1" customWidth="1"/>
    <col min="3" max="10" width="11.7109375" style="1" customWidth="1"/>
    <col min="11" max="16384" width="11.42578125" style="1"/>
  </cols>
  <sheetData>
    <row r="2" spans="2:10" ht="17.25" x14ac:dyDescent="0.3">
      <c r="B2" s="209" t="s">
        <v>275</v>
      </c>
    </row>
    <row r="3" spans="2:10" x14ac:dyDescent="0.25">
      <c r="B3" s="26"/>
    </row>
    <row r="4" spans="2:10" x14ac:dyDescent="0.25">
      <c r="B4" s="26"/>
    </row>
    <row r="5" spans="2:10" x14ac:dyDescent="0.25">
      <c r="B5" s="27" t="s">
        <v>229</v>
      </c>
      <c r="C5" s="6"/>
      <c r="D5" s="6"/>
      <c r="E5" s="6"/>
      <c r="F5" s="6"/>
      <c r="G5" s="6"/>
      <c r="H5" s="6"/>
      <c r="I5" s="6"/>
      <c r="J5" s="6"/>
    </row>
    <row r="6" spans="2:10" x14ac:dyDescent="0.25">
      <c r="B6" s="6"/>
      <c r="C6" s="6"/>
      <c r="D6" s="6"/>
      <c r="E6" s="6"/>
      <c r="F6" s="6"/>
      <c r="G6" s="6"/>
      <c r="H6" s="6"/>
      <c r="I6" s="6"/>
      <c r="J6" s="230"/>
    </row>
    <row r="7" spans="2:10" ht="15.75" thickBot="1" x14ac:dyDescent="0.3">
      <c r="B7" s="28"/>
      <c r="C7" s="29">
        <v>2010</v>
      </c>
      <c r="D7" s="29">
        <v>2011</v>
      </c>
      <c r="E7" s="29">
        <v>2012</v>
      </c>
      <c r="F7" s="29">
        <v>2013</v>
      </c>
      <c r="G7" s="29">
        <v>2014</v>
      </c>
      <c r="H7" s="49">
        <v>2015</v>
      </c>
      <c r="I7" s="49">
        <v>2016</v>
      </c>
      <c r="J7" s="49">
        <v>2017</v>
      </c>
    </row>
    <row r="8" spans="2:10" x14ac:dyDescent="0.25">
      <c r="B8" s="30" t="s">
        <v>209</v>
      </c>
      <c r="C8" s="31">
        <f>+SUM(C9:C14)</f>
        <v>37645</v>
      </c>
      <c r="D8" s="31">
        <f>+SUM(D9:D14)</f>
        <v>34734</v>
      </c>
      <c r="E8" s="31">
        <f>+SUM(E9:E14)</f>
        <v>32479</v>
      </c>
      <c r="F8" s="31">
        <f>+SUM(F9:F14)</f>
        <v>30698</v>
      </c>
      <c r="G8" s="31">
        <f t="shared" ref="G8:H8" si="0">+SUM(G9:G14)</f>
        <v>30354</v>
      </c>
      <c r="H8" s="216">
        <f t="shared" si="0"/>
        <v>19375</v>
      </c>
      <c r="I8" s="216">
        <f t="shared" ref="I8:J8" si="1">+SUM(I9:I14)</f>
        <v>18439</v>
      </c>
      <c r="J8" s="216">
        <f t="shared" si="1"/>
        <v>18346</v>
      </c>
    </row>
    <row r="9" spans="2:10" x14ac:dyDescent="0.25">
      <c r="B9" s="32" t="s">
        <v>207</v>
      </c>
      <c r="C9" s="33">
        <v>12314</v>
      </c>
      <c r="D9" s="33">
        <v>10999</v>
      </c>
      <c r="E9" s="33">
        <v>10152</v>
      </c>
      <c r="F9" s="33">
        <v>9672</v>
      </c>
      <c r="G9" s="34">
        <v>9837</v>
      </c>
      <c r="H9" s="35">
        <v>8748</v>
      </c>
      <c r="I9" s="35">
        <v>8183</v>
      </c>
      <c r="J9" s="35">
        <v>8397</v>
      </c>
    </row>
    <row r="10" spans="2:10" x14ac:dyDescent="0.25">
      <c r="B10" s="32" t="s">
        <v>208</v>
      </c>
      <c r="C10" s="33">
        <v>11745</v>
      </c>
      <c r="D10" s="33">
        <v>11179</v>
      </c>
      <c r="E10" s="33">
        <v>10382</v>
      </c>
      <c r="F10" s="33">
        <v>9464</v>
      </c>
      <c r="G10" s="34">
        <v>9486</v>
      </c>
      <c r="H10" s="35">
        <v>5116</v>
      </c>
      <c r="I10" s="35">
        <v>4728</v>
      </c>
      <c r="J10" s="35">
        <v>5033</v>
      </c>
    </row>
    <row r="11" spans="2:10" x14ac:dyDescent="0.25">
      <c r="B11" s="32" t="s">
        <v>28</v>
      </c>
      <c r="C11" s="33">
        <v>8949</v>
      </c>
      <c r="D11" s="33">
        <v>8519</v>
      </c>
      <c r="E11" s="33">
        <v>8016</v>
      </c>
      <c r="F11" s="33">
        <v>7813</v>
      </c>
      <c r="G11" s="34">
        <v>7649</v>
      </c>
      <c r="H11" s="35">
        <v>3466</v>
      </c>
      <c r="I11" s="35">
        <v>3351</v>
      </c>
      <c r="J11" s="35">
        <v>3187</v>
      </c>
    </row>
    <row r="12" spans="2:10" x14ac:dyDescent="0.25">
      <c r="B12" s="32" t="s">
        <v>29</v>
      </c>
      <c r="C12" s="33">
        <v>3051</v>
      </c>
      <c r="D12" s="33">
        <v>2932</v>
      </c>
      <c r="E12" s="33">
        <v>3521</v>
      </c>
      <c r="F12" s="33">
        <v>3372</v>
      </c>
      <c r="G12" s="34">
        <v>2882</v>
      </c>
      <c r="H12" s="35">
        <v>1113</v>
      </c>
      <c r="I12" s="35">
        <v>1339</v>
      </c>
      <c r="J12" s="35">
        <v>937</v>
      </c>
    </row>
    <row r="13" spans="2:10" x14ac:dyDescent="0.25">
      <c r="B13" s="32" t="s">
        <v>30</v>
      </c>
      <c r="C13" s="33">
        <v>1446</v>
      </c>
      <c r="D13" s="33">
        <v>997</v>
      </c>
      <c r="E13" s="33">
        <v>335</v>
      </c>
      <c r="F13" s="33">
        <v>321</v>
      </c>
      <c r="G13" s="34">
        <v>411</v>
      </c>
      <c r="H13" s="35">
        <v>718</v>
      </c>
      <c r="I13" s="35">
        <v>766</v>
      </c>
      <c r="J13" s="35">
        <v>671</v>
      </c>
    </row>
    <row r="14" spans="2:10" ht="15.75" thickBot="1" x14ac:dyDescent="0.3">
      <c r="B14" s="36" t="s">
        <v>31</v>
      </c>
      <c r="C14" s="37">
        <v>140</v>
      </c>
      <c r="D14" s="37">
        <v>108</v>
      </c>
      <c r="E14" s="37">
        <v>73</v>
      </c>
      <c r="F14" s="37">
        <v>56</v>
      </c>
      <c r="G14" s="38">
        <v>89</v>
      </c>
      <c r="H14" s="39">
        <v>214</v>
      </c>
      <c r="I14" s="39">
        <v>72</v>
      </c>
      <c r="J14" s="39">
        <v>121</v>
      </c>
    </row>
    <row r="15" spans="2:10" x14ac:dyDescent="0.25">
      <c r="B15" s="40" t="s">
        <v>210</v>
      </c>
      <c r="C15" s="41">
        <f>+SUM(C16:C21)</f>
        <v>221359</v>
      </c>
      <c r="D15" s="41">
        <f>+SUM(D16:D21)</f>
        <v>230305</v>
      </c>
      <c r="E15" s="41">
        <f>+SUM(E16:E21)</f>
        <v>222849</v>
      </c>
      <c r="F15" s="41">
        <f>+SUM(F16:F21)</f>
        <v>217543</v>
      </c>
      <c r="G15" s="41">
        <f t="shared" ref="G15:H15" si="2">+SUM(G16:G21)</f>
        <v>217791</v>
      </c>
      <c r="H15" s="51">
        <f t="shared" si="2"/>
        <v>211502</v>
      </c>
      <c r="I15" s="51">
        <f t="shared" ref="I15:J15" si="3">+SUM(I16:I21)</f>
        <v>201870</v>
      </c>
      <c r="J15" s="51">
        <f t="shared" si="3"/>
        <v>205874</v>
      </c>
    </row>
    <row r="16" spans="2:10" x14ac:dyDescent="0.25">
      <c r="B16" s="32" t="s">
        <v>207</v>
      </c>
      <c r="C16" s="33">
        <v>105043</v>
      </c>
      <c r="D16" s="33">
        <v>108828</v>
      </c>
      <c r="E16" s="33">
        <v>104824</v>
      </c>
      <c r="F16" s="33">
        <v>103926</v>
      </c>
      <c r="G16" s="34">
        <v>103725</v>
      </c>
      <c r="H16" s="35">
        <v>96722</v>
      </c>
      <c r="I16" s="35">
        <v>93157</v>
      </c>
      <c r="J16" s="35">
        <v>96570</v>
      </c>
    </row>
    <row r="17" spans="2:10" x14ac:dyDescent="0.25">
      <c r="B17" s="32" t="s">
        <v>208</v>
      </c>
      <c r="C17" s="33">
        <v>69149</v>
      </c>
      <c r="D17" s="33">
        <v>71828</v>
      </c>
      <c r="E17" s="33">
        <v>69463</v>
      </c>
      <c r="F17" s="33">
        <v>66786</v>
      </c>
      <c r="G17" s="34">
        <v>67013</v>
      </c>
      <c r="H17" s="35">
        <v>63920</v>
      </c>
      <c r="I17" s="35">
        <v>60023</v>
      </c>
      <c r="J17" s="35">
        <v>62071</v>
      </c>
    </row>
    <row r="18" spans="2:10" x14ac:dyDescent="0.25">
      <c r="B18" s="32" t="s">
        <v>28</v>
      </c>
      <c r="C18" s="33">
        <v>14926</v>
      </c>
      <c r="D18" s="33">
        <v>14904</v>
      </c>
      <c r="E18" s="33">
        <v>14294</v>
      </c>
      <c r="F18" s="33">
        <v>13933</v>
      </c>
      <c r="G18" s="34">
        <v>14090</v>
      </c>
      <c r="H18" s="35">
        <v>17312</v>
      </c>
      <c r="I18" s="35">
        <v>17004</v>
      </c>
      <c r="J18" s="35">
        <v>16734</v>
      </c>
    </row>
    <row r="19" spans="2:10" x14ac:dyDescent="0.25">
      <c r="B19" s="32" t="s">
        <v>29</v>
      </c>
      <c r="C19" s="33">
        <v>8783</v>
      </c>
      <c r="D19" s="33">
        <v>8816</v>
      </c>
      <c r="E19" s="33">
        <v>7705</v>
      </c>
      <c r="F19" s="33">
        <v>7848</v>
      </c>
      <c r="G19" s="34">
        <v>8645</v>
      </c>
      <c r="H19" s="35">
        <v>10917</v>
      </c>
      <c r="I19" s="35">
        <v>9383</v>
      </c>
      <c r="J19" s="35">
        <v>9469</v>
      </c>
    </row>
    <row r="20" spans="2:10" x14ac:dyDescent="0.25">
      <c r="B20" s="32" t="s">
        <v>30</v>
      </c>
      <c r="C20" s="33">
        <v>19734</v>
      </c>
      <c r="D20" s="33">
        <v>21523</v>
      </c>
      <c r="E20" s="33">
        <v>21929</v>
      </c>
      <c r="F20" s="33">
        <v>21102</v>
      </c>
      <c r="G20" s="34">
        <v>20333</v>
      </c>
      <c r="H20" s="35">
        <v>18970</v>
      </c>
      <c r="I20" s="35">
        <v>18801</v>
      </c>
      <c r="J20" s="35">
        <v>17956</v>
      </c>
    </row>
    <row r="21" spans="2:10" x14ac:dyDescent="0.25">
      <c r="B21" s="42" t="s">
        <v>31</v>
      </c>
      <c r="C21" s="43">
        <v>3724</v>
      </c>
      <c r="D21" s="43">
        <v>4406</v>
      </c>
      <c r="E21" s="43">
        <v>4634</v>
      </c>
      <c r="F21" s="43">
        <v>3948</v>
      </c>
      <c r="G21" s="44">
        <v>3985</v>
      </c>
      <c r="H21" s="45">
        <v>3661</v>
      </c>
      <c r="I21" s="45">
        <v>3502</v>
      </c>
      <c r="J21" s="45">
        <v>3074</v>
      </c>
    </row>
    <row r="22" spans="2:10" ht="15.75" thickBot="1" x14ac:dyDescent="0.3">
      <c r="B22" s="46" t="s">
        <v>230</v>
      </c>
      <c r="C22" s="47">
        <f>+SUM(C8,C15)</f>
        <v>259004</v>
      </c>
      <c r="D22" s="47">
        <f t="shared" ref="D22:H22" si="4">+SUM(D8,D15)</f>
        <v>265039</v>
      </c>
      <c r="E22" s="47">
        <f t="shared" si="4"/>
        <v>255328</v>
      </c>
      <c r="F22" s="47">
        <f t="shared" si="4"/>
        <v>248241</v>
      </c>
      <c r="G22" s="47">
        <f t="shared" si="4"/>
        <v>248145</v>
      </c>
      <c r="H22" s="89">
        <f t="shared" si="4"/>
        <v>230877</v>
      </c>
      <c r="I22" s="89">
        <f t="shared" ref="I22:J22" si="5">+SUM(I8,I15)</f>
        <v>220309</v>
      </c>
      <c r="J22" s="89">
        <f t="shared" si="5"/>
        <v>224220</v>
      </c>
    </row>
    <row r="23" spans="2:10" x14ac:dyDescent="0.25">
      <c r="B23" s="6"/>
      <c r="C23" s="6"/>
      <c r="D23" s="6"/>
      <c r="E23" s="6"/>
      <c r="F23" s="6"/>
      <c r="G23" s="6"/>
      <c r="H23" s="48"/>
      <c r="I23" s="212"/>
      <c r="J23" s="212"/>
    </row>
    <row r="24" spans="2:10" x14ac:dyDescent="0.25">
      <c r="B24" s="6"/>
      <c r="C24" s="6"/>
      <c r="D24" s="6"/>
      <c r="E24" s="6"/>
      <c r="F24" s="6"/>
      <c r="G24" s="6"/>
      <c r="H24" s="6"/>
      <c r="I24" s="6"/>
      <c r="J24" s="6"/>
    </row>
    <row r="25" spans="2:10" x14ac:dyDescent="0.25">
      <c r="B25" s="27" t="s">
        <v>276</v>
      </c>
      <c r="C25" s="6"/>
      <c r="D25" s="6"/>
      <c r="E25" s="6"/>
      <c r="F25" s="6"/>
      <c r="G25" s="6"/>
      <c r="H25" s="6"/>
      <c r="I25" s="6"/>
      <c r="J25" s="6"/>
    </row>
    <row r="26" spans="2:10" x14ac:dyDescent="0.25">
      <c r="B26" s="6"/>
      <c r="C26" s="6"/>
      <c r="D26" s="6"/>
      <c r="E26" s="6"/>
      <c r="F26" s="6"/>
      <c r="G26" s="6"/>
      <c r="H26" s="6"/>
      <c r="I26" s="6"/>
      <c r="J26" s="6"/>
    </row>
    <row r="27" spans="2:10" ht="15.75" thickBot="1" x14ac:dyDescent="0.3">
      <c r="B27" s="28"/>
      <c r="C27" s="29">
        <f t="shared" ref="C27:H27" si="6">+C7</f>
        <v>2010</v>
      </c>
      <c r="D27" s="29">
        <f t="shared" si="6"/>
        <v>2011</v>
      </c>
      <c r="E27" s="29">
        <f t="shared" si="6"/>
        <v>2012</v>
      </c>
      <c r="F27" s="29">
        <f t="shared" si="6"/>
        <v>2013</v>
      </c>
      <c r="G27" s="29">
        <f t="shared" si="6"/>
        <v>2014</v>
      </c>
      <c r="H27" s="49">
        <f t="shared" si="6"/>
        <v>2015</v>
      </c>
      <c r="I27" s="49">
        <f t="shared" ref="I27:J27" si="7">+I7</f>
        <v>2016</v>
      </c>
      <c r="J27" s="49">
        <f t="shared" si="7"/>
        <v>2017</v>
      </c>
    </row>
    <row r="28" spans="2:10" x14ac:dyDescent="0.25">
      <c r="B28" s="50" t="s">
        <v>257</v>
      </c>
      <c r="C28" s="41">
        <f t="shared" ref="C28:J28" si="8">+SUM(C29:C33)</f>
        <v>34</v>
      </c>
      <c r="D28" s="41">
        <f t="shared" si="8"/>
        <v>27</v>
      </c>
      <c r="E28" s="41">
        <f t="shared" si="8"/>
        <v>17</v>
      </c>
      <c r="F28" s="41">
        <f t="shared" si="8"/>
        <v>11</v>
      </c>
      <c r="G28" s="41">
        <f t="shared" si="8"/>
        <v>10</v>
      </c>
      <c r="H28" s="51">
        <f t="shared" si="8"/>
        <v>10</v>
      </c>
      <c r="I28" s="51">
        <f t="shared" si="8"/>
        <v>10</v>
      </c>
      <c r="J28" s="51">
        <f t="shared" si="8"/>
        <v>16</v>
      </c>
    </row>
    <row r="29" spans="2:10" x14ac:dyDescent="0.25">
      <c r="B29" s="32" t="s">
        <v>258</v>
      </c>
      <c r="C29" s="33">
        <v>2</v>
      </c>
      <c r="D29" s="33">
        <v>5</v>
      </c>
      <c r="E29" s="33">
        <v>3</v>
      </c>
      <c r="F29" s="33">
        <v>0</v>
      </c>
      <c r="G29" s="33">
        <v>0</v>
      </c>
      <c r="H29" s="52">
        <v>0</v>
      </c>
      <c r="I29" s="52">
        <v>0</v>
      </c>
      <c r="J29" s="52">
        <v>0</v>
      </c>
    </row>
    <row r="30" spans="2:10" x14ac:dyDescent="0.25">
      <c r="B30" s="32" t="s">
        <v>259</v>
      </c>
      <c r="C30" s="33">
        <v>2</v>
      </c>
      <c r="D30" s="33">
        <v>4</v>
      </c>
      <c r="E30" s="33">
        <v>3</v>
      </c>
      <c r="F30" s="33">
        <v>2</v>
      </c>
      <c r="G30" s="33">
        <v>1</v>
      </c>
      <c r="H30" s="52">
        <v>2</v>
      </c>
      <c r="I30" s="52">
        <v>1</v>
      </c>
      <c r="J30" s="52">
        <v>1</v>
      </c>
    </row>
    <row r="31" spans="2:10" x14ac:dyDescent="0.25">
      <c r="B31" s="32" t="s">
        <v>260</v>
      </c>
      <c r="C31" s="33">
        <v>5</v>
      </c>
      <c r="D31" s="33">
        <v>3</v>
      </c>
      <c r="E31" s="33">
        <v>3</v>
      </c>
      <c r="F31" s="33">
        <v>1</v>
      </c>
      <c r="G31" s="33">
        <v>1</v>
      </c>
      <c r="H31" s="52">
        <v>1</v>
      </c>
      <c r="I31" s="52">
        <v>1</v>
      </c>
      <c r="J31" s="52">
        <v>1</v>
      </c>
    </row>
    <row r="32" spans="2:10" x14ac:dyDescent="0.25">
      <c r="B32" s="32" t="s">
        <v>261</v>
      </c>
      <c r="C32" s="33">
        <v>14</v>
      </c>
      <c r="D32" s="33">
        <v>9</v>
      </c>
      <c r="E32" s="33">
        <v>5</v>
      </c>
      <c r="F32" s="33">
        <v>3</v>
      </c>
      <c r="G32" s="33">
        <v>3</v>
      </c>
      <c r="H32" s="52">
        <v>3</v>
      </c>
      <c r="I32" s="52">
        <v>2</v>
      </c>
      <c r="J32" s="52">
        <v>2</v>
      </c>
    </row>
    <row r="33" spans="2:10" ht="15.75" thickBot="1" x14ac:dyDescent="0.3">
      <c r="B33" s="42" t="s">
        <v>262</v>
      </c>
      <c r="C33" s="43">
        <v>11</v>
      </c>
      <c r="D33" s="43">
        <v>6</v>
      </c>
      <c r="E33" s="43">
        <v>3</v>
      </c>
      <c r="F33" s="43">
        <v>5</v>
      </c>
      <c r="G33" s="43">
        <v>5</v>
      </c>
      <c r="H33" s="239">
        <v>4</v>
      </c>
      <c r="I33" s="239">
        <v>6</v>
      </c>
      <c r="J33" s="239">
        <v>12</v>
      </c>
    </row>
    <row r="34" spans="2:10" x14ac:dyDescent="0.25">
      <c r="B34" s="53" t="s">
        <v>211</v>
      </c>
      <c r="C34" s="54">
        <f t="shared" ref="C34:I34" si="9">C35+C37</f>
        <v>1683</v>
      </c>
      <c r="D34" s="54">
        <f t="shared" si="9"/>
        <v>1336</v>
      </c>
      <c r="E34" s="54">
        <f t="shared" si="9"/>
        <v>1258</v>
      </c>
      <c r="F34" s="54">
        <f t="shared" si="9"/>
        <v>1625</v>
      </c>
      <c r="G34" s="54">
        <f t="shared" si="9"/>
        <v>1442</v>
      </c>
      <c r="H34" s="54">
        <f t="shared" si="9"/>
        <v>1226</v>
      </c>
      <c r="I34" s="54">
        <f t="shared" si="9"/>
        <v>1413</v>
      </c>
      <c r="J34" s="54">
        <f>J35+J37</f>
        <v>1844</v>
      </c>
    </row>
    <row r="35" spans="2:10" x14ac:dyDescent="0.25">
      <c r="B35" s="32" t="s">
        <v>267</v>
      </c>
      <c r="C35" s="55">
        <v>1200</v>
      </c>
      <c r="D35" s="56">
        <v>963</v>
      </c>
      <c r="E35" s="56">
        <v>888</v>
      </c>
      <c r="F35" s="55">
        <v>1231</v>
      </c>
      <c r="G35" s="55">
        <v>985</v>
      </c>
      <c r="H35" s="55">
        <v>866</v>
      </c>
      <c r="I35" s="55">
        <v>1097</v>
      </c>
      <c r="J35" s="55">
        <v>1572</v>
      </c>
    </row>
    <row r="36" spans="2:10" x14ac:dyDescent="0.25">
      <c r="B36" s="246" t="s">
        <v>278</v>
      </c>
      <c r="C36" s="243" t="s">
        <v>1</v>
      </c>
      <c r="D36" s="244" t="s">
        <v>1</v>
      </c>
      <c r="E36" s="244" t="s">
        <v>1</v>
      </c>
      <c r="F36" s="243" t="s">
        <v>1</v>
      </c>
      <c r="G36" s="243" t="s">
        <v>1</v>
      </c>
      <c r="H36" s="243" t="s">
        <v>1</v>
      </c>
      <c r="I36" s="243" t="s">
        <v>1</v>
      </c>
      <c r="J36" s="245">
        <v>773</v>
      </c>
    </row>
    <row r="37" spans="2:10" ht="15.75" thickBot="1" x14ac:dyDescent="0.3">
      <c r="B37" s="36" t="s">
        <v>213</v>
      </c>
      <c r="C37" s="242">
        <v>483</v>
      </c>
      <c r="D37" s="242">
        <v>373</v>
      </c>
      <c r="E37" s="242">
        <v>370</v>
      </c>
      <c r="F37" s="242">
        <v>394</v>
      </c>
      <c r="G37" s="242">
        <v>457</v>
      </c>
      <c r="H37" s="242">
        <v>360</v>
      </c>
      <c r="I37" s="242">
        <v>316</v>
      </c>
      <c r="J37" s="57">
        <v>272</v>
      </c>
    </row>
    <row r="38" spans="2:10" x14ac:dyDescent="0.25">
      <c r="B38" s="58" t="s">
        <v>212</v>
      </c>
      <c r="C38" s="6"/>
      <c r="D38" s="6"/>
      <c r="E38" s="6"/>
      <c r="F38" s="6"/>
      <c r="G38" s="6"/>
      <c r="H38" s="6"/>
      <c r="I38" s="6"/>
      <c r="J38" s="6"/>
    </row>
  </sheetData>
  <phoneticPr fontId="0" type="noConversion"/>
  <pageMargins left="0.7" right="0.7" top="0.75" bottom="0.75" header="0.3" footer="0.3"/>
  <pageSetup paperSize="9" scale="89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B2:J30"/>
  <sheetViews>
    <sheetView zoomScaleNormal="100" workbookViewId="0"/>
  </sheetViews>
  <sheetFormatPr baseColWidth="10" defaultColWidth="9.140625" defaultRowHeight="15" x14ac:dyDescent="0.25"/>
  <cols>
    <col min="1" max="1" width="9.140625" style="1"/>
    <col min="2" max="2" width="58.7109375" style="1" customWidth="1"/>
    <col min="3" max="9" width="11.7109375" style="1" customWidth="1"/>
    <col min="10" max="10" width="11.7109375" style="4" customWidth="1"/>
    <col min="11" max="16384" width="9.140625" style="1"/>
  </cols>
  <sheetData>
    <row r="2" spans="2:10" ht="17.25" x14ac:dyDescent="0.3">
      <c r="B2" s="208" t="s">
        <v>4</v>
      </c>
      <c r="C2" s="4"/>
      <c r="D2" s="4"/>
      <c r="E2" s="4"/>
      <c r="F2" s="4"/>
      <c r="G2" s="4"/>
      <c r="H2" s="4"/>
      <c r="I2" s="4"/>
    </row>
    <row r="3" spans="2:10" x14ac:dyDescent="0.25">
      <c r="B3" s="8"/>
    </row>
    <row r="4" spans="2:10" ht="15.75" thickBot="1" x14ac:dyDescent="0.3">
      <c r="B4" s="3"/>
      <c r="C4" s="9" t="s">
        <v>5</v>
      </c>
      <c r="D4" s="9" t="s">
        <v>6</v>
      </c>
      <c r="E4" s="9" t="s">
        <v>7</v>
      </c>
      <c r="F4" s="9" t="s">
        <v>8</v>
      </c>
      <c r="G4" s="9">
        <v>2014</v>
      </c>
      <c r="H4" s="9">
        <v>2015</v>
      </c>
      <c r="I4" s="9">
        <v>2016</v>
      </c>
      <c r="J4" s="62">
        <v>2017</v>
      </c>
    </row>
    <row r="5" spans="2:10" x14ac:dyDescent="0.25">
      <c r="B5" s="10" t="s">
        <v>9</v>
      </c>
      <c r="C5" s="11"/>
      <c r="D5" s="11"/>
      <c r="E5" s="11"/>
      <c r="F5" s="11"/>
      <c r="G5" s="11"/>
      <c r="H5" s="11"/>
      <c r="I5" s="11"/>
      <c r="J5" s="234"/>
    </row>
    <row r="6" spans="2:10" x14ac:dyDescent="0.25">
      <c r="B6" s="12" t="s">
        <v>10</v>
      </c>
      <c r="C6" s="13">
        <v>7512381</v>
      </c>
      <c r="D6" s="13">
        <v>7539618</v>
      </c>
      <c r="E6" s="13">
        <v>7570098</v>
      </c>
      <c r="F6" s="13">
        <v>7553650</v>
      </c>
      <c r="G6" s="13">
        <v>7518903</v>
      </c>
      <c r="H6" s="13">
        <v>7508106</v>
      </c>
      <c r="I6" s="13">
        <v>7522596</v>
      </c>
      <c r="J6" s="15">
        <v>7555830</v>
      </c>
    </row>
    <row r="7" spans="2:10" x14ac:dyDescent="0.25">
      <c r="B7" s="14" t="s">
        <v>11</v>
      </c>
      <c r="C7" s="15">
        <v>2979394</v>
      </c>
      <c r="D7" s="15">
        <v>3003297</v>
      </c>
      <c r="E7" s="15">
        <v>3019909</v>
      </c>
      <c r="F7" s="15">
        <v>3021673</v>
      </c>
      <c r="G7" s="15">
        <v>3009220</v>
      </c>
      <c r="H7" s="15">
        <v>3006366</v>
      </c>
      <c r="I7" s="15">
        <v>3010052</v>
      </c>
      <c r="J7" s="15">
        <v>3020767</v>
      </c>
    </row>
    <row r="8" spans="2:10" x14ac:dyDescent="0.25">
      <c r="B8" s="14" t="s">
        <v>12</v>
      </c>
      <c r="C8" s="15">
        <v>591</v>
      </c>
      <c r="D8" s="15">
        <v>612</v>
      </c>
      <c r="E8" s="15">
        <v>612</v>
      </c>
      <c r="F8" s="15">
        <v>612</v>
      </c>
      <c r="G8" s="15">
        <v>612</v>
      </c>
      <c r="H8" s="15">
        <v>613</v>
      </c>
      <c r="I8" s="15">
        <v>613</v>
      </c>
      <c r="J8" s="15">
        <f>'Pàg. 2'!H9</f>
        <v>613</v>
      </c>
    </row>
    <row r="9" spans="2:10" x14ac:dyDescent="0.25">
      <c r="B9" s="14" t="s">
        <v>13</v>
      </c>
      <c r="C9" s="15">
        <v>898</v>
      </c>
      <c r="D9" s="15">
        <v>898</v>
      </c>
      <c r="E9" s="15">
        <v>898</v>
      </c>
      <c r="F9" s="15">
        <v>898</v>
      </c>
      <c r="G9" s="15">
        <v>898</v>
      </c>
      <c r="H9" s="15">
        <v>898</v>
      </c>
      <c r="I9" s="15">
        <v>898</v>
      </c>
      <c r="J9" s="15">
        <f>'Pàg. 2'!H32</f>
        <v>899</v>
      </c>
    </row>
    <row r="10" spans="2:10" x14ac:dyDescent="0.25">
      <c r="B10" s="241" t="s">
        <v>277</v>
      </c>
      <c r="C10" s="240">
        <v>65</v>
      </c>
      <c r="D10" s="240">
        <v>65</v>
      </c>
      <c r="E10" s="240">
        <v>65</v>
      </c>
      <c r="F10" s="240">
        <v>67</v>
      </c>
      <c r="G10" s="240">
        <v>67</v>
      </c>
      <c r="H10" s="240">
        <v>67</v>
      </c>
      <c r="I10" s="240">
        <v>67</v>
      </c>
      <c r="J10" s="240">
        <v>67</v>
      </c>
    </row>
    <row r="11" spans="2:10" x14ac:dyDescent="0.25">
      <c r="B11" s="14" t="s">
        <v>215</v>
      </c>
      <c r="C11" s="16">
        <v>522503105.47999996</v>
      </c>
      <c r="D11" s="16">
        <v>461646096.53000003</v>
      </c>
      <c r="E11" s="16">
        <v>442351524.18000001</v>
      </c>
      <c r="F11" s="16">
        <v>442671794.65000004</v>
      </c>
      <c r="G11" s="16">
        <v>398213910.13999999</v>
      </c>
      <c r="H11" s="16">
        <v>407255550.94</v>
      </c>
      <c r="I11" s="16">
        <v>454976783.42000008</v>
      </c>
      <c r="J11" s="16">
        <v>494280378.75999999</v>
      </c>
    </row>
    <row r="12" spans="2:10" x14ac:dyDescent="0.25">
      <c r="B12" s="14" t="s">
        <v>226</v>
      </c>
      <c r="C12" s="16">
        <v>499333198.51000005</v>
      </c>
      <c r="D12" s="16">
        <v>493946019.26000005</v>
      </c>
      <c r="E12" s="16">
        <v>474619340.22000009</v>
      </c>
      <c r="F12" s="16">
        <v>419850088.12000006</v>
      </c>
      <c r="G12" s="16">
        <v>405035523.86999995</v>
      </c>
      <c r="H12" s="16">
        <v>429221314.40000004</v>
      </c>
      <c r="I12" s="16">
        <v>494608935.59000003</v>
      </c>
      <c r="J12" s="16">
        <v>493210849.55999988</v>
      </c>
    </row>
    <row r="13" spans="2:10" x14ac:dyDescent="0.25">
      <c r="B13" s="17" t="s">
        <v>14</v>
      </c>
      <c r="C13" s="13">
        <f>+'Pàg. 3'!C33</f>
        <v>455959</v>
      </c>
      <c r="D13" s="13">
        <f>+'Pàg. 3'!D33</f>
        <v>465576</v>
      </c>
      <c r="E13" s="13">
        <f>+'Pàg. 3'!E33</f>
        <v>429491</v>
      </c>
      <c r="F13" s="13">
        <f>+'Pàg. 3'!F33</f>
        <v>409529</v>
      </c>
      <c r="G13" s="13">
        <f>+'Pàg. 3'!G33</f>
        <v>379659</v>
      </c>
      <c r="H13" s="13">
        <f>+'Pàg. 3'!H33</f>
        <v>386971</v>
      </c>
      <c r="I13" s="13">
        <f>+'Pàg. 3'!I33</f>
        <v>353601</v>
      </c>
      <c r="J13" s="15">
        <f>+'Pàg. 3'!J33</f>
        <v>350106</v>
      </c>
    </row>
    <row r="14" spans="2:10" x14ac:dyDescent="0.25">
      <c r="B14" s="17" t="s">
        <v>15</v>
      </c>
      <c r="C14" s="13">
        <f>+'Pàg. 3'!C63</f>
        <v>1440385</v>
      </c>
      <c r="D14" s="13">
        <f>+'Pàg. 3'!D63</f>
        <v>1373904</v>
      </c>
      <c r="E14" s="13">
        <f>+'Pàg. 3'!E63</f>
        <v>1373490</v>
      </c>
      <c r="F14" s="13">
        <f>+'Pàg. 3'!F63</f>
        <v>1328030</v>
      </c>
      <c r="G14" s="13">
        <f>+'Pàg. 3'!G63</f>
        <v>1303307</v>
      </c>
      <c r="H14" s="13">
        <f>+'Pàg. 3'!H63</f>
        <v>1251210</v>
      </c>
      <c r="I14" s="13">
        <f>+'Pàg. 3'!I63</f>
        <v>849738</v>
      </c>
      <c r="J14" s="15">
        <f>+'Pàg. 3'!J63</f>
        <v>898959</v>
      </c>
    </row>
    <row r="15" spans="2:10" x14ac:dyDescent="0.25">
      <c r="B15" s="17" t="s">
        <v>16</v>
      </c>
      <c r="C15" s="13">
        <f>+'Pàg. 3'!C93</f>
        <v>1435141</v>
      </c>
      <c r="D15" s="13">
        <f>+'Pàg. 3'!D93</f>
        <v>1412970</v>
      </c>
      <c r="E15" s="13">
        <f>+'Pàg. 3'!E93</f>
        <v>1399602</v>
      </c>
      <c r="F15" s="13">
        <f>+'Pàg. 3'!F93</f>
        <v>1365899</v>
      </c>
      <c r="G15" s="13">
        <f>+'Pàg. 3'!G93</f>
        <v>1323596</v>
      </c>
      <c r="H15" s="13">
        <f>+'Pàg. 3'!H93</f>
        <v>1308755</v>
      </c>
      <c r="I15" s="13">
        <f>+'Pàg. 3'!I93</f>
        <v>863481</v>
      </c>
      <c r="J15" s="15">
        <f>+'Pàg. 3'!J93</f>
        <v>873708</v>
      </c>
    </row>
    <row r="16" spans="2:10" ht="15.75" thickBot="1" x14ac:dyDescent="0.3">
      <c r="B16" s="18" t="s">
        <v>17</v>
      </c>
      <c r="C16" s="19">
        <f>+'Pàg. 3'!C123</f>
        <v>465874</v>
      </c>
      <c r="D16" s="19">
        <f>+'Pàg. 3'!D123</f>
        <v>429038</v>
      </c>
      <c r="E16" s="19">
        <f>+'Pàg. 3'!E123</f>
        <v>409540</v>
      </c>
      <c r="F16" s="19">
        <f>+'Pàg. 3'!F123</f>
        <v>384284</v>
      </c>
      <c r="G16" s="19">
        <f>+'Pàg. 3'!G123</f>
        <v>378663</v>
      </c>
      <c r="H16" s="19">
        <f>+'Pàg. 3'!H123</f>
        <v>354318</v>
      </c>
      <c r="I16" s="19">
        <f>+'Pàg. 3'!I123</f>
        <v>350065</v>
      </c>
      <c r="J16" s="73">
        <f>+'Pàg. 3'!J123</f>
        <v>384674</v>
      </c>
    </row>
    <row r="17" spans="2:10" x14ac:dyDescent="0.25">
      <c r="B17" s="10" t="s">
        <v>18</v>
      </c>
      <c r="C17" s="20"/>
      <c r="D17" s="20"/>
      <c r="E17" s="20"/>
      <c r="F17" s="20"/>
      <c r="G17" s="20"/>
      <c r="H17" s="20"/>
      <c r="I17" s="20"/>
      <c r="J17" s="120"/>
    </row>
    <row r="18" spans="2:10" x14ac:dyDescent="0.25">
      <c r="B18" s="17" t="s">
        <v>19</v>
      </c>
      <c r="C18" s="13">
        <f t="shared" ref="C18:H18" si="0">+C6/C8</f>
        <v>12711.304568527919</v>
      </c>
      <c r="D18" s="13">
        <f t="shared" si="0"/>
        <v>12319.637254901962</v>
      </c>
      <c r="E18" s="13">
        <f t="shared" si="0"/>
        <v>12369.441176470587</v>
      </c>
      <c r="F18" s="13">
        <f t="shared" si="0"/>
        <v>12342.565359477125</v>
      </c>
      <c r="G18" s="13">
        <f t="shared" si="0"/>
        <v>12285.789215686274</v>
      </c>
      <c r="H18" s="13">
        <f t="shared" si="0"/>
        <v>12248.133768352365</v>
      </c>
      <c r="I18" s="13">
        <f t="shared" ref="I18:J18" si="1">+I6/I8</f>
        <v>12271.771615008156</v>
      </c>
      <c r="J18" s="15">
        <f t="shared" si="1"/>
        <v>12325.986949429038</v>
      </c>
    </row>
    <row r="19" spans="2:10" x14ac:dyDescent="0.25">
      <c r="B19" s="17" t="s">
        <v>218</v>
      </c>
      <c r="C19" s="13">
        <f>Pàg.1!C6/SUM('Pàg. 2'!C72,'Pàg. 2'!C73)</f>
        <v>9820.105882352942</v>
      </c>
      <c r="D19" s="13">
        <f>Pàg.1!D6/SUM('Pàg. 2'!D72,'Pàg. 2'!D73)</f>
        <v>9855.7098039215689</v>
      </c>
      <c r="E19" s="13">
        <f>Pàg.1!E6/SUM('Pàg. 2'!E72,'Pàg. 2'!E73)</f>
        <v>9895.552941176471</v>
      </c>
      <c r="F19" s="13">
        <f>Pàg.1!F6/SUM('Pàg. 2'!F72,'Pàg. 2'!F73)</f>
        <v>9874.0522875816987</v>
      </c>
      <c r="G19" s="13">
        <f>Pàg.1!G6/SUM('Pàg. 2'!G72,'Pàg. 2'!G73)</f>
        <v>9828.6313725490199</v>
      </c>
      <c r="H19" s="13">
        <f>Pàg.1!H6/SUM('Pàg. 2'!H72,'Pàg. 2'!H73)</f>
        <v>9269.2666666666664</v>
      </c>
      <c r="I19" s="13">
        <f>Pàg.1!I6/SUM('Pàg. 2'!I72,'Pàg. 2'!I73)</f>
        <v>9287.1555555555551</v>
      </c>
      <c r="J19" s="15">
        <f>Pàg.1!J6/SUM('Pàg. 2'!J72,'Pàg. 2'!J73)</f>
        <v>9293.7638376383766</v>
      </c>
    </row>
    <row r="20" spans="2:10" x14ac:dyDescent="0.25">
      <c r="B20" s="17" t="s">
        <v>217</v>
      </c>
      <c r="C20" s="21">
        <f>+SUM('Pàg. 2'!C72,'Pàg. 2'!C73)/Pàg.1!C6*100000</f>
        <v>10.183189590623799</v>
      </c>
      <c r="D20" s="21">
        <f>+SUM('Pàg. 2'!D72,'Pàg. 2'!D73)/Pàg.1!D6*100000</f>
        <v>10.146402642680306</v>
      </c>
      <c r="E20" s="21">
        <f>+SUM('Pàg. 2'!E72,'Pàg. 2'!E73)/Pàg.1!E6*100000</f>
        <v>10.10554949222586</v>
      </c>
      <c r="F20" s="21">
        <f>+SUM('Pàg. 2'!F72,'Pàg. 2'!F73)/Pàg.1!F6*100000</f>
        <v>10.12755422875034</v>
      </c>
      <c r="G20" s="21">
        <f>+SUM('Pàg. 2'!G72,'Pàg. 2'!G73)/Pàg.1!G6*100000</f>
        <v>10.174356551746977</v>
      </c>
      <c r="H20" s="21">
        <f>+SUM('Pàg. 2'!H72,'Pàg. 2'!H73)/Pàg.1!H6*100000</f>
        <v>10.788339962168887</v>
      </c>
      <c r="I20" s="21">
        <f>+SUM('Pàg. 2'!I72,'Pàg. 2'!I73)/Pàg.1!I6*100000</f>
        <v>10.767559496748197</v>
      </c>
      <c r="J20" s="235">
        <f>+SUM('Pàg. 2'!J72,'Pàg. 2'!J73)/Pàg.1!J6*100000</f>
        <v>10.759903279983801</v>
      </c>
    </row>
    <row r="21" spans="2:10" x14ac:dyDescent="0.25">
      <c r="B21" s="17" t="s">
        <v>20</v>
      </c>
      <c r="C21" s="13">
        <f t="shared" ref="C21:H21" si="2">+C7/C9</f>
        <v>3317.8106904231627</v>
      </c>
      <c r="D21" s="13">
        <f t="shared" si="2"/>
        <v>3344.4287305122493</v>
      </c>
      <c r="E21" s="13">
        <f t="shared" si="2"/>
        <v>3362.9276169265036</v>
      </c>
      <c r="F21" s="13">
        <f t="shared" si="2"/>
        <v>3364.891982182628</v>
      </c>
      <c r="G21" s="13">
        <f t="shared" si="2"/>
        <v>3351.0244988864142</v>
      </c>
      <c r="H21" s="13">
        <f t="shared" si="2"/>
        <v>3347.8463251670378</v>
      </c>
      <c r="I21" s="13">
        <f t="shared" ref="I21:J21" si="3">+I7/I9</f>
        <v>3351.9510022271716</v>
      </c>
      <c r="J21" s="15">
        <f t="shared" si="3"/>
        <v>3360.1412680756398</v>
      </c>
    </row>
    <row r="22" spans="2:10" x14ac:dyDescent="0.25">
      <c r="B22" s="17" t="s">
        <v>21</v>
      </c>
      <c r="C22" s="22">
        <f t="shared" ref="C22:H22" si="4">+C7/C6</f>
        <v>0.39659782963616996</v>
      </c>
      <c r="D22" s="22">
        <f t="shared" si="4"/>
        <v>0.39833543290920043</v>
      </c>
      <c r="E22" s="22">
        <f t="shared" si="4"/>
        <v>0.3989260112616772</v>
      </c>
      <c r="F22" s="22">
        <f t="shared" si="4"/>
        <v>0.40002819828824476</v>
      </c>
      <c r="G22" s="22">
        <f t="shared" si="4"/>
        <v>0.40022061728951686</v>
      </c>
      <c r="H22" s="22">
        <f t="shared" si="4"/>
        <v>0.40041603035439299</v>
      </c>
      <c r="I22" s="22">
        <f t="shared" ref="I22:J22" si="5">+I7/I6</f>
        <v>0.40013474071982597</v>
      </c>
      <c r="J22" s="22">
        <f t="shared" si="5"/>
        <v>0.39979287517056367</v>
      </c>
    </row>
    <row r="23" spans="2:10" x14ac:dyDescent="0.25">
      <c r="B23" s="17" t="s">
        <v>227</v>
      </c>
      <c r="C23" s="23">
        <f>C12/C6</f>
        <v>66.468034370195028</v>
      </c>
      <c r="D23" s="23">
        <f t="shared" ref="D23:H23" si="6">D12/D6</f>
        <v>65.513401243935704</v>
      </c>
      <c r="E23" s="23">
        <f t="shared" si="6"/>
        <v>62.696591275304506</v>
      </c>
      <c r="F23" s="23">
        <f t="shared" si="6"/>
        <v>55.582412227201431</v>
      </c>
      <c r="G23" s="23">
        <f t="shared" si="6"/>
        <v>53.868965176169972</v>
      </c>
      <c r="H23" s="23">
        <f t="shared" si="6"/>
        <v>57.167721713039221</v>
      </c>
      <c r="I23" s="23">
        <f t="shared" ref="I23:J23" si="7">I12/I6</f>
        <v>65.749767180106446</v>
      </c>
      <c r="J23" s="236">
        <f t="shared" si="7"/>
        <v>65.275535521577368</v>
      </c>
    </row>
    <row r="24" spans="2:10" x14ac:dyDescent="0.25">
      <c r="B24" s="17" t="s">
        <v>228</v>
      </c>
      <c r="C24" s="23">
        <f>+'Pàg. 4'!C53</f>
        <v>8.9489588840076131</v>
      </c>
      <c r="D24" s="23">
        <f>+'Pàg. 4'!D53</f>
        <v>8.6804577035600481</v>
      </c>
      <c r="E24" s="23">
        <f>+'Pàg. 4'!E53</f>
        <v>7.9290182438853511</v>
      </c>
      <c r="F24" s="23">
        <f>+'Pàg. 4'!F53</f>
        <v>7.9939556307215733</v>
      </c>
      <c r="G24" s="23">
        <f>+'Pàg. 4'!G53</f>
        <v>8.0788348486474693</v>
      </c>
      <c r="H24" s="23">
        <f>+'Pàg. 4'!H53</f>
        <v>7.8581012921234734</v>
      </c>
      <c r="I24" s="23">
        <f>+'Pàg. 4'!I53</f>
        <v>8.0919373445018188</v>
      </c>
      <c r="J24" s="236">
        <f>+'Pàg. 4'!J53</f>
        <v>8.2571378657275236</v>
      </c>
    </row>
    <row r="25" spans="2:10" x14ac:dyDescent="0.25">
      <c r="B25" s="17" t="s">
        <v>216</v>
      </c>
      <c r="C25" s="24">
        <f t="shared" ref="C25:H25" si="8">C14/C6*1000</f>
        <v>191.73481749660994</v>
      </c>
      <c r="D25" s="24">
        <f t="shared" si="8"/>
        <v>182.2246166848241</v>
      </c>
      <c r="E25" s="24">
        <f t="shared" si="8"/>
        <v>181.43622447159865</v>
      </c>
      <c r="F25" s="24">
        <f t="shared" si="8"/>
        <v>175.81301754780802</v>
      </c>
      <c r="G25" s="24">
        <f t="shared" si="8"/>
        <v>173.33738711617906</v>
      </c>
      <c r="H25" s="24">
        <f t="shared" si="8"/>
        <v>166.64788696376957</v>
      </c>
      <c r="I25" s="24">
        <f t="shared" ref="I25:J25" si="9">I14/I6*1000</f>
        <v>112.95807989688666</v>
      </c>
      <c r="J25" s="237">
        <f t="shared" si="9"/>
        <v>118.97554603531313</v>
      </c>
    </row>
    <row r="26" spans="2:10" x14ac:dyDescent="0.25">
      <c r="B26" s="17" t="s">
        <v>22</v>
      </c>
      <c r="C26" s="23">
        <f t="shared" ref="C26:H26" si="10">+C16/C15</f>
        <v>0.32461897472095075</v>
      </c>
      <c r="D26" s="23">
        <f t="shared" si="10"/>
        <v>0.30364268172714209</v>
      </c>
      <c r="E26" s="23">
        <f t="shared" si="10"/>
        <v>0.29261175677085344</v>
      </c>
      <c r="F26" s="23">
        <f t="shared" si="10"/>
        <v>0.28134144618306334</v>
      </c>
      <c r="G26" s="23">
        <f t="shared" si="10"/>
        <v>0.28608654000163192</v>
      </c>
      <c r="H26" s="23">
        <f t="shared" si="10"/>
        <v>0.27072905165596312</v>
      </c>
      <c r="I26" s="23">
        <f t="shared" ref="I26:J26" si="11">+I16/I15</f>
        <v>0.4054113524211882</v>
      </c>
      <c r="J26" s="236">
        <f t="shared" si="11"/>
        <v>0.44027752979256229</v>
      </c>
    </row>
    <row r="27" spans="2:10" x14ac:dyDescent="0.25">
      <c r="B27" s="17" t="s">
        <v>23</v>
      </c>
      <c r="C27" s="23">
        <f t="shared" ref="C27:H27" si="12">+C15/C14</f>
        <v>0.99635930671313577</v>
      </c>
      <c r="D27" s="23">
        <f t="shared" si="12"/>
        <v>1.0284343010865389</v>
      </c>
      <c r="E27" s="23">
        <f t="shared" si="12"/>
        <v>1.0190114234541205</v>
      </c>
      <c r="F27" s="23">
        <f t="shared" si="12"/>
        <v>1.0285151690850358</v>
      </c>
      <c r="G27" s="23">
        <f t="shared" si="12"/>
        <v>1.0155673222042083</v>
      </c>
      <c r="H27" s="23">
        <f t="shared" si="12"/>
        <v>1.0459914802471209</v>
      </c>
      <c r="I27" s="23">
        <f t="shared" ref="I27:J27" si="13">+I15/I14</f>
        <v>1.0161732204514804</v>
      </c>
      <c r="J27" s="236">
        <f t="shared" si="13"/>
        <v>0.97191084354236401</v>
      </c>
    </row>
    <row r="28" spans="2:10" ht="15.75" thickBot="1" x14ac:dyDescent="0.3">
      <c r="B28" s="18" t="s">
        <v>24</v>
      </c>
      <c r="C28" s="25">
        <f t="shared" ref="C28:H28" si="14">+(C13+C14)/C15</f>
        <v>1.321364242259123</v>
      </c>
      <c r="D28" s="25">
        <f t="shared" si="14"/>
        <v>1.3018535425380582</v>
      </c>
      <c r="E28" s="25">
        <f t="shared" si="14"/>
        <v>1.2882097910691754</v>
      </c>
      <c r="F28" s="25">
        <f t="shared" si="14"/>
        <v>1.2720991815646692</v>
      </c>
      <c r="G28" s="25">
        <f t="shared" si="14"/>
        <v>1.2715103400131158</v>
      </c>
      <c r="H28" s="25">
        <f t="shared" si="14"/>
        <v>1.2517094490565461</v>
      </c>
      <c r="I28" s="25">
        <f t="shared" ref="I28:J28" si="15">+(I13+I14)/I15</f>
        <v>1.3935905943500784</v>
      </c>
      <c r="J28" s="238">
        <f t="shared" si="15"/>
        <v>1.4296137840102185</v>
      </c>
    </row>
    <row r="30" spans="2:10" x14ac:dyDescent="0.25">
      <c r="B30" s="1" t="s">
        <v>25</v>
      </c>
    </row>
  </sheetData>
  <phoneticPr fontId="2" type="noConversion"/>
  <pageMargins left="0.75" right="0.75" top="1" bottom="1" header="0" footer="0"/>
  <pageSetup paperSize="9" scale="88" orientation="landscape" horizontalDpi="1200" verticalDpi="1200" r:id="rId1"/>
  <headerFooter alignWithMargins="0"/>
  <ignoredErrors>
    <ignoredError sqref="C4:G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0"/>
  <sheetViews>
    <sheetView zoomScaleNormal="100" workbookViewId="0"/>
  </sheetViews>
  <sheetFormatPr baseColWidth="10" defaultColWidth="9.140625" defaultRowHeight="15" x14ac:dyDescent="0.25"/>
  <cols>
    <col min="1" max="1" width="9.140625" style="1"/>
    <col min="2" max="2" width="58.7109375" style="1" customWidth="1"/>
    <col min="3" max="10" width="12.42578125" style="1" customWidth="1"/>
    <col min="11" max="16384" width="9.140625" style="1"/>
  </cols>
  <sheetData>
    <row r="2" spans="2:8" ht="17.25" x14ac:dyDescent="0.3">
      <c r="B2" s="5" t="s">
        <v>26</v>
      </c>
      <c r="C2" s="2"/>
      <c r="D2" s="2"/>
    </row>
    <row r="5" spans="2:8" x14ac:dyDescent="0.25">
      <c r="B5" s="27" t="s">
        <v>249</v>
      </c>
      <c r="C5" s="166"/>
      <c r="D5" s="166"/>
      <c r="E5" s="6"/>
      <c r="F5" s="6"/>
      <c r="G5" s="6"/>
      <c r="H5" s="6"/>
    </row>
    <row r="6" spans="2:8" x14ac:dyDescent="0.25">
      <c r="B6" s="6"/>
      <c r="C6" s="6"/>
      <c r="D6" s="6"/>
      <c r="E6" s="6"/>
      <c r="F6" s="6"/>
      <c r="G6" s="6"/>
      <c r="H6" s="6"/>
    </row>
    <row r="7" spans="2:8" ht="30.75" thickBot="1" x14ac:dyDescent="0.3">
      <c r="B7" s="167"/>
      <c r="C7" s="168" t="s">
        <v>27</v>
      </c>
      <c r="D7" s="168" t="s">
        <v>28</v>
      </c>
      <c r="E7" s="168" t="s">
        <v>29</v>
      </c>
      <c r="F7" s="168" t="s">
        <v>30</v>
      </c>
      <c r="G7" s="168" t="s">
        <v>31</v>
      </c>
      <c r="H7" s="168" t="s">
        <v>32</v>
      </c>
    </row>
    <row r="8" spans="2:8" ht="15.75" thickBot="1" x14ac:dyDescent="0.3">
      <c r="B8" s="169" t="s">
        <v>33</v>
      </c>
      <c r="C8" s="170">
        <v>25</v>
      </c>
      <c r="D8" s="170">
        <v>9</v>
      </c>
      <c r="E8" s="170">
        <v>7</v>
      </c>
      <c r="F8" s="170">
        <v>5</v>
      </c>
      <c r="G8" s="170">
        <v>3</v>
      </c>
      <c r="H8" s="169">
        <f>+SUM(C8:G8)</f>
        <v>49</v>
      </c>
    </row>
    <row r="9" spans="2:8" ht="15.75" thickBot="1" x14ac:dyDescent="0.3">
      <c r="B9" s="169" t="s">
        <v>34</v>
      </c>
      <c r="C9" s="170">
        <f t="shared" ref="C9:H9" si="0">+C10+C14</f>
        <v>447</v>
      </c>
      <c r="D9" s="170">
        <f t="shared" si="0"/>
        <v>61</v>
      </c>
      <c r="E9" s="170">
        <f t="shared" si="0"/>
        <v>33</v>
      </c>
      <c r="F9" s="170">
        <f t="shared" si="0"/>
        <v>59</v>
      </c>
      <c r="G9" s="170">
        <f t="shared" si="0"/>
        <v>13</v>
      </c>
      <c r="H9" s="169">
        <f t="shared" si="0"/>
        <v>613</v>
      </c>
    </row>
    <row r="10" spans="2:8" x14ac:dyDescent="0.25">
      <c r="B10" s="171" t="s">
        <v>35</v>
      </c>
      <c r="C10" s="50">
        <f>+SUM(C11:C13)</f>
        <v>25</v>
      </c>
      <c r="D10" s="50">
        <f>+SUM(D11:D13)</f>
        <v>4</v>
      </c>
      <c r="E10" s="50">
        <f>+SUM(E11:E13)</f>
        <v>2</v>
      </c>
      <c r="F10" s="50">
        <f>+SUM(F11:F13)</f>
        <v>4</v>
      </c>
      <c r="G10" s="50">
        <f>+SUM(G11:G13)</f>
        <v>0</v>
      </c>
      <c r="H10" s="171">
        <f>+SUM(C10:G10)</f>
        <v>35</v>
      </c>
    </row>
    <row r="11" spans="2:8" x14ac:dyDescent="0.25">
      <c r="B11" s="172" t="s">
        <v>36</v>
      </c>
      <c r="C11" s="226">
        <v>3</v>
      </c>
      <c r="D11" s="227">
        <v>0</v>
      </c>
      <c r="E11" s="227">
        <v>0</v>
      </c>
      <c r="F11" s="227">
        <v>0</v>
      </c>
      <c r="G11" s="227">
        <v>0</v>
      </c>
      <c r="H11" s="173">
        <f>+SUM(C11:G11)</f>
        <v>3</v>
      </c>
    </row>
    <row r="12" spans="2:8" x14ac:dyDescent="0.25">
      <c r="B12" s="32" t="s">
        <v>37</v>
      </c>
      <c r="C12" s="174">
        <v>11</v>
      </c>
      <c r="D12" s="174">
        <v>2</v>
      </c>
      <c r="E12" s="174">
        <v>1</v>
      </c>
      <c r="F12" s="174">
        <v>2</v>
      </c>
      <c r="G12" s="174">
        <v>0</v>
      </c>
      <c r="H12" s="173">
        <f>+SUM(C12:G12)</f>
        <v>16</v>
      </c>
    </row>
    <row r="13" spans="2:8" ht="15.75" thickBot="1" x14ac:dyDescent="0.3">
      <c r="B13" s="36" t="s">
        <v>38</v>
      </c>
      <c r="C13" s="175">
        <v>11</v>
      </c>
      <c r="D13" s="175">
        <v>2</v>
      </c>
      <c r="E13" s="175">
        <v>1</v>
      </c>
      <c r="F13" s="175">
        <v>2</v>
      </c>
      <c r="G13" s="175">
        <v>0</v>
      </c>
      <c r="H13" s="176">
        <f>+SUM(C13:G13)</f>
        <v>16</v>
      </c>
    </row>
    <row r="14" spans="2:8" x14ac:dyDescent="0.25">
      <c r="B14" s="177" t="s">
        <v>39</v>
      </c>
      <c r="C14" s="53">
        <f>+SUM(C15:C26)</f>
        <v>422</v>
      </c>
      <c r="D14" s="53">
        <f>+SUM(D15:D26)</f>
        <v>57</v>
      </c>
      <c r="E14" s="53">
        <f>+SUM(E15:E26)</f>
        <v>31</v>
      </c>
      <c r="F14" s="53">
        <f>+SUM(F15:F26)</f>
        <v>55</v>
      </c>
      <c r="G14" s="53">
        <f>+SUM(G15:G26)</f>
        <v>13</v>
      </c>
      <c r="H14" s="177">
        <f t="shared" ref="H14:H34" si="1">+SUM(C14:G14)</f>
        <v>578</v>
      </c>
    </row>
    <row r="15" spans="2:8" x14ac:dyDescent="0.25">
      <c r="B15" s="32" t="s">
        <v>40</v>
      </c>
      <c r="C15" s="174">
        <v>61</v>
      </c>
      <c r="D15" s="174">
        <v>4</v>
      </c>
      <c r="E15" s="174">
        <v>4</v>
      </c>
      <c r="F15" s="174">
        <v>10</v>
      </c>
      <c r="G15" s="174">
        <v>0</v>
      </c>
      <c r="H15" s="173">
        <f t="shared" si="1"/>
        <v>79</v>
      </c>
    </row>
    <row r="16" spans="2:8" x14ac:dyDescent="0.25">
      <c r="B16" s="32" t="s">
        <v>41</v>
      </c>
      <c r="C16" s="174">
        <v>103</v>
      </c>
      <c r="D16" s="174">
        <v>6</v>
      </c>
      <c r="E16" s="174">
        <v>8</v>
      </c>
      <c r="F16" s="174">
        <v>14</v>
      </c>
      <c r="G16" s="174">
        <v>0</v>
      </c>
      <c r="H16" s="173">
        <f t="shared" si="1"/>
        <v>131</v>
      </c>
    </row>
    <row r="17" spans="2:8" x14ac:dyDescent="0.25">
      <c r="B17" s="32" t="s">
        <v>42</v>
      </c>
      <c r="C17" s="174">
        <v>109</v>
      </c>
      <c r="D17" s="174">
        <v>29</v>
      </c>
      <c r="E17" s="174">
        <v>10</v>
      </c>
      <c r="F17" s="174">
        <v>12</v>
      </c>
      <c r="G17" s="174">
        <v>10</v>
      </c>
      <c r="H17" s="173">
        <f t="shared" si="1"/>
        <v>170</v>
      </c>
    </row>
    <row r="18" spans="2:8" x14ac:dyDescent="0.25">
      <c r="B18" s="32" t="s">
        <v>43</v>
      </c>
      <c r="C18" s="174">
        <v>49</v>
      </c>
      <c r="D18" s="174">
        <v>8</v>
      </c>
      <c r="E18" s="174">
        <v>3</v>
      </c>
      <c r="F18" s="174">
        <v>7</v>
      </c>
      <c r="G18" s="174">
        <v>2</v>
      </c>
      <c r="H18" s="173">
        <f t="shared" si="1"/>
        <v>69</v>
      </c>
    </row>
    <row r="19" spans="2:8" x14ac:dyDescent="0.25">
      <c r="B19" s="32" t="s">
        <v>44</v>
      </c>
      <c r="C19" s="174">
        <v>44</v>
      </c>
      <c r="D19" s="174">
        <v>4</v>
      </c>
      <c r="E19" s="174">
        <v>2</v>
      </c>
      <c r="F19" s="174">
        <v>4</v>
      </c>
      <c r="G19" s="174">
        <v>1</v>
      </c>
      <c r="H19" s="173">
        <f t="shared" si="1"/>
        <v>55</v>
      </c>
    </row>
    <row r="20" spans="2:8" x14ac:dyDescent="0.25">
      <c r="B20" s="32" t="s">
        <v>45</v>
      </c>
      <c r="C20" s="174">
        <v>17</v>
      </c>
      <c r="D20" s="174">
        <v>3</v>
      </c>
      <c r="E20" s="174">
        <v>1</v>
      </c>
      <c r="F20" s="174">
        <v>2</v>
      </c>
      <c r="G20" s="174">
        <v>0</v>
      </c>
      <c r="H20" s="173">
        <f t="shared" si="1"/>
        <v>23</v>
      </c>
    </row>
    <row r="21" spans="2:8" x14ac:dyDescent="0.25">
      <c r="B21" s="32" t="s">
        <v>46</v>
      </c>
      <c r="C21" s="174">
        <v>14</v>
      </c>
      <c r="D21" s="174">
        <v>1</v>
      </c>
      <c r="E21" s="174">
        <v>1</v>
      </c>
      <c r="F21" s="174">
        <v>3</v>
      </c>
      <c r="G21" s="174">
        <v>0</v>
      </c>
      <c r="H21" s="173">
        <f t="shared" si="1"/>
        <v>19</v>
      </c>
    </row>
    <row r="22" spans="2:8" x14ac:dyDescent="0.25">
      <c r="B22" s="32" t="s">
        <v>47</v>
      </c>
      <c r="C22" s="174">
        <v>10</v>
      </c>
      <c r="D22" s="174">
        <v>1</v>
      </c>
      <c r="E22" s="174">
        <v>0</v>
      </c>
      <c r="F22" s="174">
        <v>1</v>
      </c>
      <c r="G22" s="174">
        <v>0</v>
      </c>
      <c r="H22" s="173">
        <f t="shared" si="1"/>
        <v>12</v>
      </c>
    </row>
    <row r="23" spans="2:8" x14ac:dyDescent="0.25">
      <c r="B23" s="32" t="s">
        <v>48</v>
      </c>
      <c r="C23" s="174">
        <v>6</v>
      </c>
      <c r="D23" s="174">
        <v>1</v>
      </c>
      <c r="E23" s="174">
        <v>1</v>
      </c>
      <c r="F23" s="174">
        <v>1</v>
      </c>
      <c r="G23" s="174">
        <v>0</v>
      </c>
      <c r="H23" s="173">
        <f t="shared" si="1"/>
        <v>9</v>
      </c>
    </row>
    <row r="24" spans="2:8" x14ac:dyDescent="0.25">
      <c r="B24" s="32" t="s">
        <v>49</v>
      </c>
      <c r="C24" s="174">
        <v>5</v>
      </c>
      <c r="D24" s="174">
        <v>0</v>
      </c>
      <c r="E24" s="174">
        <v>1</v>
      </c>
      <c r="F24" s="174">
        <v>0</v>
      </c>
      <c r="G24" s="174">
        <v>0</v>
      </c>
      <c r="H24" s="173">
        <f t="shared" si="1"/>
        <v>6</v>
      </c>
    </row>
    <row r="25" spans="2:8" x14ac:dyDescent="0.25">
      <c r="B25" s="32" t="s">
        <v>50</v>
      </c>
      <c r="C25" s="174">
        <v>1</v>
      </c>
      <c r="D25" s="174">
        <v>0</v>
      </c>
      <c r="E25" s="174">
        <v>0</v>
      </c>
      <c r="F25" s="174">
        <v>0</v>
      </c>
      <c r="G25" s="174">
        <v>0</v>
      </c>
      <c r="H25" s="173">
        <f t="shared" si="1"/>
        <v>1</v>
      </c>
    </row>
    <row r="26" spans="2:8" ht="15.75" thickBot="1" x14ac:dyDescent="0.3">
      <c r="B26" s="42" t="s">
        <v>51</v>
      </c>
      <c r="C26" s="228">
        <v>3</v>
      </c>
      <c r="D26" s="228">
        <v>0</v>
      </c>
      <c r="E26" s="228">
        <v>0</v>
      </c>
      <c r="F26" s="228">
        <v>1</v>
      </c>
      <c r="G26" s="228">
        <v>0</v>
      </c>
      <c r="H26" s="178">
        <f t="shared" si="1"/>
        <v>4</v>
      </c>
    </row>
    <row r="27" spans="2:8" x14ac:dyDescent="0.25">
      <c r="B27" s="177" t="s">
        <v>52</v>
      </c>
      <c r="C27" s="53">
        <f>+SUM(C28:C31)</f>
        <v>13</v>
      </c>
      <c r="D27" s="53">
        <f>+SUM(D28:D31)</f>
        <v>4</v>
      </c>
      <c r="E27" s="53">
        <f>+SUM(E28:E31)</f>
        <v>2</v>
      </c>
      <c r="F27" s="53">
        <f>+SUM(F28:F31)</f>
        <v>3</v>
      </c>
      <c r="G27" s="53">
        <f>+SUM(G28:G31)</f>
        <v>2</v>
      </c>
      <c r="H27" s="177">
        <f t="shared" si="1"/>
        <v>24</v>
      </c>
    </row>
    <row r="28" spans="2:8" x14ac:dyDescent="0.25">
      <c r="B28" s="172" t="s">
        <v>53</v>
      </c>
      <c r="C28" s="226">
        <v>1</v>
      </c>
      <c r="D28" s="227">
        <v>0</v>
      </c>
      <c r="E28" s="227">
        <v>0</v>
      </c>
      <c r="F28" s="227">
        <v>0</v>
      </c>
      <c r="G28" s="227">
        <v>0</v>
      </c>
      <c r="H28" s="179">
        <f t="shared" si="1"/>
        <v>1</v>
      </c>
    </row>
    <row r="29" spans="2:8" x14ac:dyDescent="0.25">
      <c r="B29" s="172" t="s">
        <v>54</v>
      </c>
      <c r="C29" s="226">
        <v>1</v>
      </c>
      <c r="D29" s="227">
        <v>1</v>
      </c>
      <c r="E29" s="227">
        <v>1</v>
      </c>
      <c r="F29" s="227">
        <v>1</v>
      </c>
      <c r="G29" s="227">
        <v>0</v>
      </c>
      <c r="H29" s="173">
        <f t="shared" si="1"/>
        <v>4</v>
      </c>
    </row>
    <row r="30" spans="2:8" x14ac:dyDescent="0.25">
      <c r="B30" s="32" t="s">
        <v>55</v>
      </c>
      <c r="C30" s="174">
        <v>6</v>
      </c>
      <c r="D30" s="174">
        <v>0</v>
      </c>
      <c r="E30" s="174">
        <v>0</v>
      </c>
      <c r="F30" s="174">
        <v>0</v>
      </c>
      <c r="G30" s="174">
        <v>0</v>
      </c>
      <c r="H30" s="173">
        <f t="shared" si="1"/>
        <v>6</v>
      </c>
    </row>
    <row r="31" spans="2:8" ht="15.75" thickBot="1" x14ac:dyDescent="0.3">
      <c r="B31" s="36" t="s">
        <v>56</v>
      </c>
      <c r="C31" s="175">
        <v>5</v>
      </c>
      <c r="D31" s="175">
        <v>3</v>
      </c>
      <c r="E31" s="175">
        <v>1</v>
      </c>
      <c r="F31" s="175">
        <v>2</v>
      </c>
      <c r="G31" s="175">
        <v>2</v>
      </c>
      <c r="H31" s="176">
        <f t="shared" si="1"/>
        <v>13</v>
      </c>
    </row>
    <row r="32" spans="2:8" x14ac:dyDescent="0.25">
      <c r="B32" s="177" t="s">
        <v>3</v>
      </c>
      <c r="C32" s="53">
        <v>286</v>
      </c>
      <c r="D32" s="53">
        <v>213</v>
      </c>
      <c r="E32" s="53">
        <v>224</v>
      </c>
      <c r="F32" s="53">
        <v>135</v>
      </c>
      <c r="G32" s="53">
        <v>41</v>
      </c>
      <c r="H32" s="177">
        <f t="shared" si="1"/>
        <v>899</v>
      </c>
    </row>
    <row r="33" spans="2:8" x14ac:dyDescent="0.25">
      <c r="B33" s="172" t="s">
        <v>265</v>
      </c>
      <c r="C33" s="226">
        <v>95</v>
      </c>
      <c r="D33" s="226">
        <v>174</v>
      </c>
      <c r="E33" s="226">
        <v>66</v>
      </c>
      <c r="F33" s="226">
        <v>67</v>
      </c>
      <c r="G33" s="226">
        <v>5</v>
      </c>
      <c r="H33" s="179">
        <f t="shared" si="1"/>
        <v>407</v>
      </c>
    </row>
    <row r="34" spans="2:8" x14ac:dyDescent="0.25">
      <c r="B34" s="32" t="s">
        <v>266</v>
      </c>
      <c r="C34" s="174">
        <v>22</v>
      </c>
      <c r="D34" s="174">
        <v>25</v>
      </c>
      <c r="E34" s="174">
        <v>11</v>
      </c>
      <c r="F34" s="174">
        <v>9</v>
      </c>
      <c r="G34" s="174">
        <v>2</v>
      </c>
      <c r="H34" s="173">
        <f t="shared" si="1"/>
        <v>69</v>
      </c>
    </row>
    <row r="35" spans="2:8" x14ac:dyDescent="0.25">
      <c r="B35" s="180" t="s">
        <v>263</v>
      </c>
      <c r="C35" s="174">
        <v>90</v>
      </c>
      <c r="D35" s="174">
        <v>173</v>
      </c>
      <c r="E35" s="174">
        <v>66</v>
      </c>
      <c r="F35" s="174">
        <v>63</v>
      </c>
      <c r="G35" s="174">
        <v>5</v>
      </c>
      <c r="H35" s="174">
        <f>SUM(C35:G35)</f>
        <v>397</v>
      </c>
    </row>
    <row r="36" spans="2:8" ht="15.75" thickBot="1" x14ac:dyDescent="0.3">
      <c r="B36" s="181" t="s">
        <v>264</v>
      </c>
      <c r="C36" s="175">
        <v>21</v>
      </c>
      <c r="D36" s="175">
        <v>25</v>
      </c>
      <c r="E36" s="175">
        <v>11</v>
      </c>
      <c r="F36" s="175">
        <v>8</v>
      </c>
      <c r="G36" s="175">
        <v>2</v>
      </c>
      <c r="H36" s="175">
        <v>67</v>
      </c>
    </row>
    <row r="37" spans="2:8" x14ac:dyDescent="0.25">
      <c r="B37" s="182"/>
      <c r="C37" s="183"/>
      <c r="D37" s="183"/>
      <c r="E37" s="183"/>
      <c r="F37" s="183"/>
      <c r="G37" s="183"/>
      <c r="H37" s="183"/>
    </row>
    <row r="38" spans="2:8" x14ac:dyDescent="0.25">
      <c r="B38" s="182"/>
      <c r="C38" s="183"/>
      <c r="D38" s="183"/>
      <c r="E38" s="183"/>
      <c r="F38" s="183"/>
      <c r="G38" s="183"/>
      <c r="H38" s="183"/>
    </row>
    <row r="39" spans="2:8" x14ac:dyDescent="0.25">
      <c r="B39" s="27" t="s">
        <v>251</v>
      </c>
      <c r="C39" s="184"/>
      <c r="D39" s="184"/>
      <c r="E39" s="184"/>
      <c r="F39" s="184"/>
      <c r="G39" s="185"/>
      <c r="H39" s="186"/>
    </row>
    <row r="40" spans="2:8" x14ac:dyDescent="0.25">
      <c r="B40" s="187"/>
      <c r="C40" s="184"/>
      <c r="D40" s="184"/>
      <c r="E40" s="184"/>
      <c r="F40" s="184"/>
      <c r="G40" s="185"/>
      <c r="H40" s="186"/>
    </row>
    <row r="41" spans="2:8" ht="30.75" thickBot="1" x14ac:dyDescent="0.3">
      <c r="B41" s="188"/>
      <c r="C41" s="168" t="s">
        <v>27</v>
      </c>
      <c r="D41" s="168" t="s">
        <v>28</v>
      </c>
      <c r="E41" s="168" t="s">
        <v>29</v>
      </c>
      <c r="F41" s="168" t="s">
        <v>30</v>
      </c>
      <c r="G41" s="168" t="s">
        <v>31</v>
      </c>
      <c r="H41" s="168" t="s">
        <v>32</v>
      </c>
    </row>
    <row r="42" spans="2:8" x14ac:dyDescent="0.25">
      <c r="B42" s="189" t="s">
        <v>57</v>
      </c>
      <c r="C42" s="190"/>
      <c r="D42" s="190"/>
      <c r="E42" s="190"/>
      <c r="F42" s="190"/>
      <c r="G42" s="190"/>
      <c r="H42" s="190"/>
    </row>
    <row r="43" spans="2:8" x14ac:dyDescent="0.25">
      <c r="B43" s="191" t="s">
        <v>58</v>
      </c>
      <c r="C43" s="192">
        <v>582</v>
      </c>
      <c r="D43" s="192">
        <v>52</v>
      </c>
      <c r="E43" s="192">
        <v>29</v>
      </c>
      <c r="F43" s="192">
        <v>67</v>
      </c>
      <c r="G43" s="192">
        <v>3</v>
      </c>
      <c r="H43" s="193">
        <f>+SUM(C43:G43)</f>
        <v>733</v>
      </c>
    </row>
    <row r="44" spans="2:8" x14ac:dyDescent="0.25">
      <c r="B44" s="194" t="s">
        <v>59</v>
      </c>
      <c r="C44" s="195">
        <v>35</v>
      </c>
      <c r="D44" s="195">
        <v>21</v>
      </c>
      <c r="E44" s="195">
        <v>10</v>
      </c>
      <c r="F44" s="195">
        <v>4</v>
      </c>
      <c r="G44" s="195">
        <v>10</v>
      </c>
      <c r="H44" s="196">
        <f t="shared" ref="H44:H65" si="2">+SUM(C44:G44)</f>
        <v>80</v>
      </c>
    </row>
    <row r="45" spans="2:8" x14ac:dyDescent="0.25">
      <c r="B45" s="194" t="s">
        <v>231</v>
      </c>
      <c r="C45" s="195">
        <v>467</v>
      </c>
      <c r="D45" s="195">
        <v>63</v>
      </c>
      <c r="E45" s="195">
        <v>36</v>
      </c>
      <c r="F45" s="195">
        <v>61</v>
      </c>
      <c r="G45" s="195">
        <v>14</v>
      </c>
      <c r="H45" s="196">
        <f t="shared" si="2"/>
        <v>641</v>
      </c>
    </row>
    <row r="46" spans="2:8" x14ac:dyDescent="0.25">
      <c r="B46" s="197" t="s">
        <v>60</v>
      </c>
      <c r="C46" s="195">
        <v>1517</v>
      </c>
      <c r="D46" s="195">
        <v>162</v>
      </c>
      <c r="E46" s="195">
        <v>101</v>
      </c>
      <c r="F46" s="195">
        <v>162</v>
      </c>
      <c r="G46" s="195">
        <v>42</v>
      </c>
      <c r="H46" s="195">
        <f t="shared" si="2"/>
        <v>1984</v>
      </c>
    </row>
    <row r="47" spans="2:8" x14ac:dyDescent="0.25">
      <c r="B47" s="197" t="s">
        <v>61</v>
      </c>
      <c r="C47" s="195">
        <v>2269</v>
      </c>
      <c r="D47" s="195">
        <v>286</v>
      </c>
      <c r="E47" s="195">
        <v>138</v>
      </c>
      <c r="F47" s="195">
        <v>271</v>
      </c>
      <c r="G47" s="195">
        <v>58</v>
      </c>
      <c r="H47" s="195">
        <f t="shared" si="2"/>
        <v>3022</v>
      </c>
    </row>
    <row r="48" spans="2:8" x14ac:dyDescent="0.25">
      <c r="B48" s="197" t="s">
        <v>62</v>
      </c>
      <c r="C48" s="195">
        <v>946</v>
      </c>
      <c r="D48" s="195">
        <v>125</v>
      </c>
      <c r="E48" s="195">
        <v>63</v>
      </c>
      <c r="F48" s="195">
        <v>118</v>
      </c>
      <c r="G48" s="195">
        <v>27</v>
      </c>
      <c r="H48" s="195">
        <f t="shared" si="2"/>
        <v>1279</v>
      </c>
    </row>
    <row r="49" spans="2:8" ht="15.75" thickBot="1" x14ac:dyDescent="0.3">
      <c r="B49" s="198" t="s">
        <v>63</v>
      </c>
      <c r="C49" s="229">
        <v>134</v>
      </c>
      <c r="D49" s="229">
        <v>28</v>
      </c>
      <c r="E49" s="229">
        <v>17</v>
      </c>
      <c r="F49" s="229">
        <v>25</v>
      </c>
      <c r="G49" s="229">
        <v>9</v>
      </c>
      <c r="H49" s="199">
        <f t="shared" si="2"/>
        <v>213</v>
      </c>
    </row>
    <row r="50" spans="2:8" x14ac:dyDescent="0.25">
      <c r="B50" s="189" t="s">
        <v>64</v>
      </c>
      <c r="C50" s="200"/>
      <c r="D50" s="200"/>
      <c r="E50" s="200"/>
      <c r="F50" s="200"/>
      <c r="G50" s="200"/>
      <c r="H50" s="190"/>
    </row>
    <row r="51" spans="2:8" x14ac:dyDescent="0.25">
      <c r="B51" s="197" t="s">
        <v>65</v>
      </c>
      <c r="C51" s="192">
        <v>1</v>
      </c>
      <c r="D51" s="192"/>
      <c r="E51" s="192"/>
      <c r="F51" s="192"/>
      <c r="G51" s="192"/>
      <c r="H51" s="193">
        <f t="shared" si="2"/>
        <v>1</v>
      </c>
    </row>
    <row r="52" spans="2:8" x14ac:dyDescent="0.25">
      <c r="B52" s="197" t="s">
        <v>66</v>
      </c>
      <c r="C52" s="192">
        <v>1</v>
      </c>
      <c r="D52" s="192">
        <v>1</v>
      </c>
      <c r="E52" s="192">
        <v>1</v>
      </c>
      <c r="F52" s="192">
        <v>1</v>
      </c>
      <c r="G52" s="192"/>
      <c r="H52" s="193">
        <f t="shared" si="2"/>
        <v>4</v>
      </c>
    </row>
    <row r="53" spans="2:8" x14ac:dyDescent="0.25">
      <c r="B53" s="197" t="s">
        <v>67</v>
      </c>
      <c r="C53" s="192">
        <v>2</v>
      </c>
      <c r="D53" s="192">
        <v>1</v>
      </c>
      <c r="E53" s="192">
        <v>1</v>
      </c>
      <c r="F53" s="192">
        <v>1</v>
      </c>
      <c r="G53" s="192"/>
      <c r="H53" s="193">
        <f t="shared" si="2"/>
        <v>5</v>
      </c>
    </row>
    <row r="54" spans="2:8" x14ac:dyDescent="0.25">
      <c r="B54" s="197" t="s">
        <v>68</v>
      </c>
      <c r="C54" s="192">
        <v>6</v>
      </c>
      <c r="D54" s="192"/>
      <c r="E54" s="192"/>
      <c r="F54" s="192"/>
      <c r="G54" s="192"/>
      <c r="H54" s="193">
        <f t="shared" si="2"/>
        <v>6</v>
      </c>
    </row>
    <row r="55" spans="2:8" x14ac:dyDescent="0.25">
      <c r="B55" s="197" t="s">
        <v>69</v>
      </c>
      <c r="C55" s="192">
        <v>208</v>
      </c>
      <c r="D55" s="192">
        <v>30</v>
      </c>
      <c r="E55" s="192">
        <v>10</v>
      </c>
      <c r="F55" s="192">
        <v>27</v>
      </c>
      <c r="G55" s="192">
        <v>6</v>
      </c>
      <c r="H55" s="193">
        <f t="shared" si="2"/>
        <v>281</v>
      </c>
    </row>
    <row r="56" spans="2:8" x14ac:dyDescent="0.25">
      <c r="B56" s="197" t="s">
        <v>70</v>
      </c>
      <c r="C56" s="192">
        <v>58</v>
      </c>
      <c r="D56" s="192">
        <v>13</v>
      </c>
      <c r="E56" s="192">
        <v>6</v>
      </c>
      <c r="F56" s="192">
        <v>10</v>
      </c>
      <c r="G56" s="192">
        <v>2</v>
      </c>
      <c r="H56" s="193">
        <f t="shared" si="2"/>
        <v>89</v>
      </c>
    </row>
    <row r="57" spans="2:8" x14ac:dyDescent="0.25">
      <c r="B57" s="194" t="s">
        <v>60</v>
      </c>
      <c r="C57" s="195">
        <v>34</v>
      </c>
      <c r="D57" s="195">
        <v>13</v>
      </c>
      <c r="E57" s="195">
        <v>4</v>
      </c>
      <c r="F57" s="195">
        <v>7</v>
      </c>
      <c r="G57" s="195">
        <v>1</v>
      </c>
      <c r="H57" s="196">
        <f t="shared" si="2"/>
        <v>59</v>
      </c>
    </row>
    <row r="58" spans="2:8" x14ac:dyDescent="0.25">
      <c r="B58" s="194" t="s">
        <v>71</v>
      </c>
      <c r="C58" s="195">
        <v>159</v>
      </c>
      <c r="D58" s="195">
        <v>33</v>
      </c>
      <c r="E58" s="195">
        <v>13</v>
      </c>
      <c r="F58" s="195">
        <v>29</v>
      </c>
      <c r="G58" s="195">
        <v>5</v>
      </c>
      <c r="H58" s="196">
        <f t="shared" si="2"/>
        <v>239</v>
      </c>
    </row>
    <row r="59" spans="2:8" ht="15.75" thickBot="1" x14ac:dyDescent="0.3">
      <c r="B59" s="198" t="s">
        <v>72</v>
      </c>
      <c r="C59" s="229">
        <v>48</v>
      </c>
      <c r="D59" s="229">
        <v>11</v>
      </c>
      <c r="E59" s="229">
        <v>4</v>
      </c>
      <c r="F59" s="229">
        <v>9</v>
      </c>
      <c r="G59" s="229">
        <v>2</v>
      </c>
      <c r="H59" s="199">
        <f t="shared" si="2"/>
        <v>74</v>
      </c>
    </row>
    <row r="60" spans="2:8" x14ac:dyDescent="0.25">
      <c r="B60" s="189" t="s">
        <v>73</v>
      </c>
      <c r="C60" s="200"/>
      <c r="D60" s="200"/>
      <c r="E60" s="200"/>
      <c r="F60" s="200"/>
      <c r="G60" s="200"/>
      <c r="H60" s="190"/>
    </row>
    <row r="61" spans="2:8" x14ac:dyDescent="0.25">
      <c r="B61" s="197" t="s">
        <v>74</v>
      </c>
      <c r="C61" s="192">
        <v>91</v>
      </c>
      <c r="D61" s="192">
        <v>31</v>
      </c>
      <c r="E61" s="192">
        <v>13</v>
      </c>
      <c r="F61" s="192">
        <v>15</v>
      </c>
      <c r="G61" s="192">
        <v>7</v>
      </c>
      <c r="H61" s="193">
        <f t="shared" si="2"/>
        <v>157</v>
      </c>
    </row>
    <row r="62" spans="2:8" x14ac:dyDescent="0.25">
      <c r="B62" s="197" t="s">
        <v>60</v>
      </c>
      <c r="C62" s="192">
        <v>43</v>
      </c>
      <c r="D62" s="192">
        <v>15</v>
      </c>
      <c r="E62" s="192">
        <v>3</v>
      </c>
      <c r="F62" s="192">
        <v>6</v>
      </c>
      <c r="G62" s="192">
        <v>2</v>
      </c>
      <c r="H62" s="193">
        <f t="shared" si="2"/>
        <v>69</v>
      </c>
    </row>
    <row r="63" spans="2:8" x14ac:dyDescent="0.25">
      <c r="B63" s="197" t="s">
        <v>71</v>
      </c>
      <c r="C63" s="192">
        <v>34</v>
      </c>
      <c r="D63" s="192">
        <v>7</v>
      </c>
      <c r="E63" s="192"/>
      <c r="F63" s="192">
        <v>5</v>
      </c>
      <c r="G63" s="192"/>
      <c r="H63" s="193">
        <f t="shared" si="2"/>
        <v>46</v>
      </c>
    </row>
    <row r="64" spans="2:8" ht="15.75" thickBot="1" x14ac:dyDescent="0.3">
      <c r="B64" s="198" t="s">
        <v>72</v>
      </c>
      <c r="C64" s="229">
        <v>97</v>
      </c>
      <c r="D64" s="229">
        <v>32</v>
      </c>
      <c r="E64" s="229">
        <v>13</v>
      </c>
      <c r="F64" s="229">
        <v>15</v>
      </c>
      <c r="G64" s="229">
        <v>7</v>
      </c>
      <c r="H64" s="199">
        <f t="shared" si="2"/>
        <v>164</v>
      </c>
    </row>
    <row r="65" spans="2:10" ht="15.75" thickBot="1" x14ac:dyDescent="0.3">
      <c r="B65" s="201" t="s">
        <v>75</v>
      </c>
      <c r="C65" s="202">
        <f>+SUM(C43:C64)</f>
        <v>6732</v>
      </c>
      <c r="D65" s="202">
        <f>+SUM(D43:D64)</f>
        <v>924</v>
      </c>
      <c r="E65" s="202">
        <f>+SUM(E43:E64)</f>
        <v>462</v>
      </c>
      <c r="F65" s="202">
        <f>+SUM(F43:F64)</f>
        <v>833</v>
      </c>
      <c r="G65" s="202">
        <f>+SUM(G43:G64)</f>
        <v>195</v>
      </c>
      <c r="H65" s="202">
        <f t="shared" si="2"/>
        <v>9146</v>
      </c>
    </row>
    <row r="66" spans="2:10" x14ac:dyDescent="0.25">
      <c r="B66" s="6"/>
      <c r="C66" s="6"/>
      <c r="D66" s="6"/>
      <c r="E66" s="6"/>
      <c r="F66" s="6"/>
      <c r="G66" s="6"/>
      <c r="H66" s="6"/>
    </row>
    <row r="67" spans="2:10" x14ac:dyDescent="0.25">
      <c r="B67" s="6"/>
      <c r="C67" s="6"/>
      <c r="D67" s="6"/>
      <c r="E67" s="6"/>
      <c r="F67" s="6"/>
      <c r="G67" s="6"/>
      <c r="H67" s="6"/>
    </row>
    <row r="68" spans="2:10" x14ac:dyDescent="0.25">
      <c r="B68" s="27" t="s">
        <v>76</v>
      </c>
      <c r="C68" s="184"/>
      <c r="D68" s="184"/>
      <c r="E68" s="184"/>
      <c r="F68" s="184"/>
      <c r="G68" s="6"/>
      <c r="H68" s="6"/>
    </row>
    <row r="69" spans="2:10" x14ac:dyDescent="0.25">
      <c r="B69" s="187"/>
      <c r="C69" s="184"/>
      <c r="D69" s="184"/>
      <c r="E69" s="184"/>
      <c r="F69" s="184"/>
      <c r="G69" s="6"/>
      <c r="H69" s="6"/>
    </row>
    <row r="70" spans="2:10" ht="15.75" thickBot="1" x14ac:dyDescent="0.3">
      <c r="B70" s="203"/>
      <c r="C70" s="204">
        <v>2010</v>
      </c>
      <c r="D70" s="204">
        <v>2011</v>
      </c>
      <c r="E70" s="204">
        <v>2012</v>
      </c>
      <c r="F70" s="204">
        <v>2013</v>
      </c>
      <c r="G70" s="204">
        <v>2014</v>
      </c>
      <c r="H70" s="204">
        <v>2015</v>
      </c>
      <c r="I70" s="204">
        <v>2016</v>
      </c>
      <c r="J70" s="204">
        <v>2017</v>
      </c>
    </row>
    <row r="71" spans="2:10" x14ac:dyDescent="0.25">
      <c r="B71" s="188" t="s">
        <v>77</v>
      </c>
      <c r="C71" s="205"/>
      <c r="D71" s="205"/>
      <c r="E71" s="205"/>
      <c r="F71" s="205"/>
      <c r="G71" s="205"/>
    </row>
    <row r="72" spans="2:10" x14ac:dyDescent="0.25">
      <c r="B72" s="197" t="s">
        <v>58</v>
      </c>
      <c r="C72" s="193">
        <v>685</v>
      </c>
      <c r="D72" s="193">
        <v>685</v>
      </c>
      <c r="E72" s="193">
        <v>685</v>
      </c>
      <c r="F72" s="193">
        <v>685</v>
      </c>
      <c r="G72" s="193">
        <v>685</v>
      </c>
      <c r="H72" s="193">
        <v>730</v>
      </c>
      <c r="I72" s="193">
        <v>730</v>
      </c>
      <c r="J72" s="193">
        <f>+H43</f>
        <v>733</v>
      </c>
    </row>
    <row r="73" spans="2:10" ht="15.75" thickBot="1" x14ac:dyDescent="0.3">
      <c r="B73" s="198" t="s">
        <v>78</v>
      </c>
      <c r="C73" s="199">
        <v>80</v>
      </c>
      <c r="D73" s="199">
        <v>80</v>
      </c>
      <c r="E73" s="199">
        <v>80</v>
      </c>
      <c r="F73" s="199">
        <v>80</v>
      </c>
      <c r="G73" s="199">
        <v>80</v>
      </c>
      <c r="H73" s="199">
        <v>80</v>
      </c>
      <c r="I73" s="199">
        <v>80</v>
      </c>
      <c r="J73" s="199">
        <f>+H44</f>
        <v>80</v>
      </c>
    </row>
    <row r="74" spans="2:10" x14ac:dyDescent="0.25">
      <c r="B74" s="188" t="s">
        <v>79</v>
      </c>
      <c r="C74" s="205"/>
      <c r="D74" s="205"/>
      <c r="E74" s="205"/>
      <c r="F74" s="205"/>
      <c r="G74" s="205"/>
      <c r="H74" s="205"/>
      <c r="I74" s="205"/>
      <c r="J74" s="205"/>
    </row>
    <row r="75" spans="2:10" x14ac:dyDescent="0.25">
      <c r="B75" s="197" t="s">
        <v>231</v>
      </c>
      <c r="C75" s="193">
        <v>631</v>
      </c>
      <c r="D75" s="193">
        <v>631</v>
      </c>
      <c r="E75" s="193">
        <v>631</v>
      </c>
      <c r="F75" s="193">
        <v>631</v>
      </c>
      <c r="G75" s="193">
        <v>631</v>
      </c>
      <c r="H75" s="193">
        <v>632</v>
      </c>
      <c r="I75" s="193">
        <v>634</v>
      </c>
      <c r="J75" s="193">
        <f>+H45</f>
        <v>641</v>
      </c>
    </row>
    <row r="76" spans="2:10" x14ac:dyDescent="0.25">
      <c r="B76" s="197" t="s">
        <v>65</v>
      </c>
      <c r="C76" s="193">
        <v>1</v>
      </c>
      <c r="D76" s="193">
        <v>1</v>
      </c>
      <c r="E76" s="193">
        <v>1</v>
      </c>
      <c r="F76" s="193">
        <v>1</v>
      </c>
      <c r="G76" s="193">
        <v>1</v>
      </c>
      <c r="H76" s="193">
        <v>1</v>
      </c>
      <c r="I76" s="193">
        <v>1</v>
      </c>
      <c r="J76" s="193">
        <f t="shared" ref="J76:J81" si="3">+H51</f>
        <v>1</v>
      </c>
    </row>
    <row r="77" spans="2:10" x14ac:dyDescent="0.25">
      <c r="B77" s="197" t="s">
        <v>66</v>
      </c>
      <c r="C77" s="193">
        <v>4</v>
      </c>
      <c r="D77" s="193">
        <v>4</v>
      </c>
      <c r="E77" s="193">
        <v>4</v>
      </c>
      <c r="F77" s="193">
        <v>4</v>
      </c>
      <c r="G77" s="193">
        <v>4</v>
      </c>
      <c r="H77" s="193">
        <v>4</v>
      </c>
      <c r="I77" s="193">
        <v>4</v>
      </c>
      <c r="J77" s="193">
        <f t="shared" si="3"/>
        <v>4</v>
      </c>
    </row>
    <row r="78" spans="2:10" x14ac:dyDescent="0.25">
      <c r="B78" s="197" t="s">
        <v>67</v>
      </c>
      <c r="C78" s="193">
        <v>5</v>
      </c>
      <c r="D78" s="193">
        <v>5</v>
      </c>
      <c r="E78" s="193">
        <v>5</v>
      </c>
      <c r="F78" s="193">
        <v>5</v>
      </c>
      <c r="G78" s="193">
        <v>5</v>
      </c>
      <c r="H78" s="193">
        <v>5</v>
      </c>
      <c r="I78" s="193">
        <v>5</v>
      </c>
      <c r="J78" s="193">
        <f t="shared" si="3"/>
        <v>5</v>
      </c>
    </row>
    <row r="79" spans="2:10" x14ac:dyDescent="0.25">
      <c r="B79" s="197" t="s">
        <v>68</v>
      </c>
      <c r="C79" s="193">
        <v>6</v>
      </c>
      <c r="D79" s="193">
        <v>6</v>
      </c>
      <c r="E79" s="193">
        <v>6</v>
      </c>
      <c r="F79" s="193">
        <v>6</v>
      </c>
      <c r="G79" s="193">
        <v>6</v>
      </c>
      <c r="H79" s="193">
        <v>6</v>
      </c>
      <c r="I79" s="193">
        <v>6</v>
      </c>
      <c r="J79" s="193">
        <f t="shared" si="3"/>
        <v>6</v>
      </c>
    </row>
    <row r="80" spans="2:10" x14ac:dyDescent="0.25">
      <c r="B80" s="197" t="s">
        <v>80</v>
      </c>
      <c r="C80" s="193">
        <v>273</v>
      </c>
      <c r="D80" s="193">
        <v>273</v>
      </c>
      <c r="E80" s="193">
        <v>273</v>
      </c>
      <c r="F80" s="193">
        <v>273</v>
      </c>
      <c r="G80" s="193">
        <v>273</v>
      </c>
      <c r="H80" s="193">
        <v>281</v>
      </c>
      <c r="I80" s="193">
        <v>281</v>
      </c>
      <c r="J80" s="193">
        <f t="shared" si="3"/>
        <v>281</v>
      </c>
    </row>
    <row r="81" spans="2:10" ht="15.75" thickBot="1" x14ac:dyDescent="0.3">
      <c r="B81" s="198" t="s">
        <v>81</v>
      </c>
      <c r="C81" s="199">
        <v>86</v>
      </c>
      <c r="D81" s="199">
        <v>86</v>
      </c>
      <c r="E81" s="199">
        <v>86</v>
      </c>
      <c r="F81" s="199">
        <v>86</v>
      </c>
      <c r="G81" s="199">
        <v>86</v>
      </c>
      <c r="H81" s="199">
        <v>89</v>
      </c>
      <c r="I81" s="199">
        <v>89</v>
      </c>
      <c r="J81" s="199">
        <f t="shared" si="3"/>
        <v>89</v>
      </c>
    </row>
    <row r="82" spans="2:10" x14ac:dyDescent="0.25">
      <c r="B82" s="189" t="s">
        <v>82</v>
      </c>
      <c r="C82" s="206"/>
      <c r="D82" s="206"/>
      <c r="E82" s="206"/>
      <c r="F82" s="206"/>
      <c r="G82" s="206"/>
      <c r="H82" s="206"/>
      <c r="I82" s="206"/>
      <c r="J82" s="206"/>
    </row>
    <row r="83" spans="2:10" x14ac:dyDescent="0.25">
      <c r="B83" s="191" t="s">
        <v>83</v>
      </c>
      <c r="C83" s="207">
        <v>152</v>
      </c>
      <c r="D83" s="207">
        <v>152</v>
      </c>
      <c r="E83" s="207">
        <v>152</v>
      </c>
      <c r="F83" s="207">
        <v>152</v>
      </c>
      <c r="G83" s="207">
        <v>152</v>
      </c>
      <c r="H83" s="207">
        <v>152</v>
      </c>
      <c r="I83" s="207">
        <v>152</v>
      </c>
      <c r="J83" s="207">
        <f>+H61</f>
        <v>157</v>
      </c>
    </row>
    <row r="84" spans="2:10" x14ac:dyDescent="0.25">
      <c r="B84" s="197" t="s">
        <v>60</v>
      </c>
      <c r="C84" s="193">
        <v>2162</v>
      </c>
      <c r="D84" s="193">
        <v>2084</v>
      </c>
      <c r="E84" s="193">
        <v>2090</v>
      </c>
      <c r="F84" s="193">
        <v>2089</v>
      </c>
      <c r="G84" s="193">
        <v>2091</v>
      </c>
      <c r="H84" s="192">
        <v>2101</v>
      </c>
      <c r="I84" s="192">
        <v>2106</v>
      </c>
      <c r="J84" s="192">
        <f>+H46+H57+H62</f>
        <v>2112</v>
      </c>
    </row>
    <row r="85" spans="2:10" x14ac:dyDescent="0.25">
      <c r="B85" s="197" t="s">
        <v>71</v>
      </c>
      <c r="C85" s="193">
        <v>3363</v>
      </c>
      <c r="D85" s="193">
        <v>3321</v>
      </c>
      <c r="E85" s="193">
        <v>3318</v>
      </c>
      <c r="F85" s="193">
        <v>3317</v>
      </c>
      <c r="G85" s="193">
        <v>3319</v>
      </c>
      <c r="H85" s="192">
        <v>3326</v>
      </c>
      <c r="I85" s="192">
        <v>3335</v>
      </c>
      <c r="J85" s="192">
        <f>+H47+H58+H63</f>
        <v>3307</v>
      </c>
    </row>
    <row r="86" spans="2:10" x14ac:dyDescent="0.25">
      <c r="B86" s="197" t="s">
        <v>62</v>
      </c>
      <c r="C86" s="193">
        <v>1509</v>
      </c>
      <c r="D86" s="193">
        <v>1502</v>
      </c>
      <c r="E86" s="193">
        <v>1503</v>
      </c>
      <c r="F86" s="193">
        <v>1503</v>
      </c>
      <c r="G86" s="193">
        <v>1503</v>
      </c>
      <c r="H86" s="192">
        <v>1505</v>
      </c>
      <c r="I86" s="192">
        <v>1506</v>
      </c>
      <c r="J86" s="192">
        <f>+H48+H59+H64</f>
        <v>1517</v>
      </c>
    </row>
    <row r="87" spans="2:10" ht="15.75" thickBot="1" x14ac:dyDescent="0.3">
      <c r="B87" s="198" t="s">
        <v>63</v>
      </c>
      <c r="C87" s="199">
        <v>201</v>
      </c>
      <c r="D87" s="199">
        <v>201</v>
      </c>
      <c r="E87" s="199">
        <v>213</v>
      </c>
      <c r="F87" s="199">
        <v>213</v>
      </c>
      <c r="G87" s="199">
        <v>213</v>
      </c>
      <c r="H87" s="199">
        <v>213</v>
      </c>
      <c r="I87" s="199">
        <v>213</v>
      </c>
      <c r="J87" s="199">
        <f>+H49</f>
        <v>213</v>
      </c>
    </row>
    <row r="88" spans="2:10" ht="15.75" thickBot="1" x14ac:dyDescent="0.3">
      <c r="B88" s="201" t="s">
        <v>75</v>
      </c>
      <c r="C88" s="202">
        <f t="shared" ref="C88:F88" si="4">SUM(C72:C87)</f>
        <v>9158</v>
      </c>
      <c r="D88" s="202">
        <f t="shared" si="4"/>
        <v>9031</v>
      </c>
      <c r="E88" s="202">
        <f t="shared" si="4"/>
        <v>9047</v>
      </c>
      <c r="F88" s="202">
        <f t="shared" si="4"/>
        <v>9045</v>
      </c>
      <c r="G88" s="202">
        <f t="shared" ref="G88:H88" si="5">SUM(G72:G87)</f>
        <v>9049</v>
      </c>
      <c r="H88" s="202">
        <f t="shared" si="5"/>
        <v>9125</v>
      </c>
      <c r="I88" s="202">
        <v>9142</v>
      </c>
      <c r="J88" s="202">
        <f>SUM(J72:J87)</f>
        <v>9146</v>
      </c>
    </row>
    <row r="90" spans="2:10" x14ac:dyDescent="0.25">
      <c r="C90" s="127"/>
      <c r="D90" s="127"/>
      <c r="E90" s="127"/>
      <c r="F90" s="127"/>
      <c r="G90" s="127"/>
      <c r="H90" s="127"/>
      <c r="I90" s="127"/>
      <c r="J90" s="127"/>
    </row>
  </sheetData>
  <phoneticPr fontId="0" type="noConversion"/>
  <pageMargins left="0.75" right="0.75" top="0.76" bottom="1.1000000000000001" header="0" footer="0"/>
  <pageSetup paperSize="9" scale="84" orientation="landscape" r:id="rId1"/>
  <headerFooter alignWithMargins="0"/>
  <rowBreaks count="2" manualBreakCount="2">
    <brk id="36" max="16383" man="1"/>
    <brk id="66" max="8" man="1"/>
  </rowBreaks>
  <ignoredErrors>
    <ignoredError sqref="C27 D27:G27" formulaRange="1"/>
    <ignoredError sqref="H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3"/>
  <sheetViews>
    <sheetView zoomScaleNormal="100" workbookViewId="0"/>
  </sheetViews>
  <sheetFormatPr baseColWidth="10" defaultColWidth="11.42578125" defaultRowHeight="15" x14ac:dyDescent="0.25"/>
  <cols>
    <col min="1" max="1" width="9.140625" style="1" customWidth="1"/>
    <col min="2" max="2" width="58.7109375" style="1" customWidth="1"/>
    <col min="3" max="7" width="11.7109375" style="1" customWidth="1"/>
    <col min="8" max="10" width="11.7109375" style="4" customWidth="1"/>
    <col min="11" max="16384" width="11.42578125" style="1"/>
  </cols>
  <sheetData>
    <row r="2" spans="2:10" ht="17.25" x14ac:dyDescent="0.3">
      <c r="B2" s="209" t="s">
        <v>214</v>
      </c>
    </row>
    <row r="3" spans="2:10" x14ac:dyDescent="0.25">
      <c r="B3" s="26"/>
    </row>
    <row r="4" spans="2:10" x14ac:dyDescent="0.25">
      <c r="B4" s="26"/>
    </row>
    <row r="5" spans="2:10" x14ac:dyDescent="0.25">
      <c r="B5" s="2" t="s">
        <v>100</v>
      </c>
    </row>
    <row r="6" spans="2:10" x14ac:dyDescent="0.25">
      <c r="B6" s="26"/>
    </row>
    <row r="7" spans="2:10" x14ac:dyDescent="0.25">
      <c r="H7" s="211"/>
      <c r="I7" s="211"/>
      <c r="J7" s="230"/>
    </row>
    <row r="8" spans="2:10" ht="15.75" thickBot="1" x14ac:dyDescent="0.3">
      <c r="B8" s="128"/>
      <c r="C8" s="62">
        <v>2010</v>
      </c>
      <c r="D8" s="62">
        <v>2011</v>
      </c>
      <c r="E8" s="62">
        <v>2012</v>
      </c>
      <c r="F8" s="62">
        <v>2013</v>
      </c>
      <c r="G8" s="62">
        <v>2014</v>
      </c>
      <c r="H8" s="62">
        <v>2015</v>
      </c>
      <c r="I8" s="62">
        <v>2016</v>
      </c>
      <c r="J8" s="62">
        <v>2017</v>
      </c>
    </row>
    <row r="9" spans="2:10" x14ac:dyDescent="0.25">
      <c r="B9" s="7" t="s">
        <v>84</v>
      </c>
      <c r="C9" s="164">
        <f t="shared" ref="C9:I9" si="0">SUM(C10:C17)</f>
        <v>204357</v>
      </c>
      <c r="D9" s="164">
        <f t="shared" si="0"/>
        <v>203784</v>
      </c>
      <c r="E9" s="164">
        <f t="shared" si="0"/>
        <v>173471</v>
      </c>
      <c r="F9" s="164">
        <f t="shared" si="0"/>
        <v>170199</v>
      </c>
      <c r="G9" s="164">
        <f t="shared" si="0"/>
        <v>151263</v>
      </c>
      <c r="H9" s="164">
        <f t="shared" si="0"/>
        <v>166093</v>
      </c>
      <c r="I9" s="164">
        <f t="shared" si="0"/>
        <v>156544</v>
      </c>
      <c r="J9" s="164">
        <f t="shared" ref="J9" si="1">SUM(J10:J17)</f>
        <v>165817</v>
      </c>
    </row>
    <row r="10" spans="2:10" x14ac:dyDescent="0.25">
      <c r="B10" s="14" t="s">
        <v>85</v>
      </c>
      <c r="C10" s="15">
        <v>93176</v>
      </c>
      <c r="D10" s="15">
        <v>88694</v>
      </c>
      <c r="E10" s="15">
        <v>65906</v>
      </c>
      <c r="F10" s="15">
        <v>65337</v>
      </c>
      <c r="G10" s="15">
        <v>55097</v>
      </c>
      <c r="H10" s="15">
        <v>61018</v>
      </c>
      <c r="I10" s="15">
        <v>57765</v>
      </c>
      <c r="J10" s="15">
        <v>62625</v>
      </c>
    </row>
    <row r="11" spans="2:10" x14ac:dyDescent="0.25">
      <c r="B11" s="14" t="s">
        <v>86</v>
      </c>
      <c r="C11" s="15">
        <v>6722</v>
      </c>
      <c r="D11" s="15">
        <v>7340</v>
      </c>
      <c r="E11" s="15">
        <v>8560</v>
      </c>
      <c r="F11" s="15">
        <v>8862</v>
      </c>
      <c r="G11" s="15">
        <v>10657</v>
      </c>
      <c r="H11" s="15">
        <v>12250</v>
      </c>
      <c r="I11" s="15">
        <v>12516</v>
      </c>
      <c r="J11" s="15">
        <v>10778</v>
      </c>
    </row>
    <row r="12" spans="2:10" x14ac:dyDescent="0.25">
      <c r="B12" s="14" t="s">
        <v>87</v>
      </c>
      <c r="C12" s="15">
        <v>1886</v>
      </c>
      <c r="D12" s="15">
        <v>1753</v>
      </c>
      <c r="E12" s="15">
        <v>1778</v>
      </c>
      <c r="F12" s="15">
        <v>1759</v>
      </c>
      <c r="G12" s="15">
        <v>1844</v>
      </c>
      <c r="H12" s="15">
        <v>1902</v>
      </c>
      <c r="I12" s="15">
        <v>1729</v>
      </c>
      <c r="J12" s="15">
        <v>1773</v>
      </c>
    </row>
    <row r="13" spans="2:10" x14ac:dyDescent="0.25">
      <c r="B13" s="14" t="s">
        <v>88</v>
      </c>
      <c r="C13" s="15">
        <v>6584</v>
      </c>
      <c r="D13" s="15">
        <v>8416</v>
      </c>
      <c r="E13" s="15">
        <v>9397</v>
      </c>
      <c r="F13" s="15">
        <v>9737</v>
      </c>
      <c r="G13" s="15">
        <v>9022</v>
      </c>
      <c r="H13" s="15">
        <v>11116</v>
      </c>
      <c r="I13" s="15">
        <v>10347</v>
      </c>
      <c r="J13" s="15">
        <v>11988</v>
      </c>
    </row>
    <row r="14" spans="2:10" x14ac:dyDescent="0.25">
      <c r="B14" s="14" t="s">
        <v>89</v>
      </c>
      <c r="C14" s="15">
        <v>86708</v>
      </c>
      <c r="D14" s="15">
        <v>87450</v>
      </c>
      <c r="E14" s="15">
        <v>76214</v>
      </c>
      <c r="F14" s="15">
        <v>71410</v>
      </c>
      <c r="G14" s="15">
        <v>62498</v>
      </c>
      <c r="H14" s="15">
        <v>67097</v>
      </c>
      <c r="I14" s="15">
        <v>58359</v>
      </c>
      <c r="J14" s="15">
        <v>61666</v>
      </c>
    </row>
    <row r="15" spans="2:10" x14ac:dyDescent="0.25">
      <c r="B15" s="14" t="s">
        <v>90</v>
      </c>
      <c r="C15" s="15">
        <v>106</v>
      </c>
      <c r="D15" s="15">
        <v>48</v>
      </c>
      <c r="E15" s="15">
        <v>25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2:10" x14ac:dyDescent="0.25">
      <c r="B16" s="14" t="s">
        <v>239</v>
      </c>
      <c r="C16" s="15">
        <v>9071</v>
      </c>
      <c r="D16" s="15">
        <v>9975</v>
      </c>
      <c r="E16" s="15">
        <v>11457</v>
      </c>
      <c r="F16" s="15">
        <v>12955</v>
      </c>
      <c r="G16" s="15">
        <v>12017</v>
      </c>
      <c r="H16" s="15">
        <v>12577</v>
      </c>
      <c r="I16" s="15">
        <v>15663</v>
      </c>
      <c r="J16" s="15">
        <v>16824</v>
      </c>
    </row>
    <row r="17" spans="2:10" ht="15.75" thickBot="1" x14ac:dyDescent="0.3">
      <c r="B17" s="76" t="s">
        <v>223</v>
      </c>
      <c r="C17" s="73">
        <v>104</v>
      </c>
      <c r="D17" s="73">
        <v>108</v>
      </c>
      <c r="E17" s="73">
        <v>134</v>
      </c>
      <c r="F17" s="73">
        <v>139</v>
      </c>
      <c r="G17" s="73">
        <v>128</v>
      </c>
      <c r="H17" s="73">
        <v>133</v>
      </c>
      <c r="I17" s="73">
        <v>165</v>
      </c>
      <c r="J17" s="73">
        <v>163</v>
      </c>
    </row>
    <row r="18" spans="2:10" x14ac:dyDescent="0.25">
      <c r="B18" s="7" t="s">
        <v>91</v>
      </c>
      <c r="C18" s="164">
        <f t="shared" ref="C18:I18" si="2">SUM(C19:C26)</f>
        <v>181859</v>
      </c>
      <c r="D18" s="164">
        <f t="shared" si="2"/>
        <v>187524</v>
      </c>
      <c r="E18" s="164">
        <f t="shared" si="2"/>
        <v>177661</v>
      </c>
      <c r="F18" s="164">
        <f t="shared" si="2"/>
        <v>161792</v>
      </c>
      <c r="G18" s="164">
        <f t="shared" si="2"/>
        <v>150209</v>
      </c>
      <c r="H18" s="164">
        <f t="shared" si="2"/>
        <v>144714</v>
      </c>
      <c r="I18" s="164">
        <f t="shared" si="2"/>
        <v>128308</v>
      </c>
      <c r="J18" s="164">
        <f t="shared" ref="J18" si="3">SUM(J19:J26)</f>
        <v>120824</v>
      </c>
    </row>
    <row r="19" spans="2:10" x14ac:dyDescent="0.25">
      <c r="B19" s="14" t="s">
        <v>92</v>
      </c>
      <c r="C19" s="15">
        <v>63769</v>
      </c>
      <c r="D19" s="15">
        <v>65230</v>
      </c>
      <c r="E19" s="15">
        <v>57785</v>
      </c>
      <c r="F19" s="15">
        <v>51972</v>
      </c>
      <c r="G19" s="15">
        <v>45334</v>
      </c>
      <c r="H19" s="15">
        <v>44203</v>
      </c>
      <c r="I19" s="15">
        <v>38188</v>
      </c>
      <c r="J19" s="15">
        <v>35679</v>
      </c>
    </row>
    <row r="20" spans="2:10" x14ac:dyDescent="0.25">
      <c r="B20" s="14" t="s">
        <v>89</v>
      </c>
      <c r="C20" s="15">
        <v>64918</v>
      </c>
      <c r="D20" s="15">
        <v>68933</v>
      </c>
      <c r="E20" s="15">
        <v>70231</v>
      </c>
      <c r="F20" s="15">
        <v>60030</v>
      </c>
      <c r="G20" s="15">
        <v>55943</v>
      </c>
      <c r="H20" s="15">
        <v>51318</v>
      </c>
      <c r="I20" s="15">
        <v>43342</v>
      </c>
      <c r="J20" s="15">
        <v>41660</v>
      </c>
    </row>
    <row r="21" spans="2:10" x14ac:dyDescent="0.25">
      <c r="B21" s="14" t="s">
        <v>93</v>
      </c>
      <c r="C21" s="15">
        <v>8183</v>
      </c>
      <c r="D21" s="15">
        <v>6450</v>
      </c>
      <c r="E21" s="15">
        <v>5454</v>
      </c>
      <c r="F21" s="15">
        <v>4713</v>
      </c>
      <c r="G21" s="15">
        <v>3735</v>
      </c>
      <c r="H21" s="15">
        <v>3875</v>
      </c>
      <c r="I21" s="15">
        <v>4288</v>
      </c>
      <c r="J21" s="15">
        <v>4622</v>
      </c>
    </row>
    <row r="22" spans="2:10" x14ac:dyDescent="0.25">
      <c r="B22" s="14" t="s">
        <v>90</v>
      </c>
      <c r="C22" s="15">
        <v>3908</v>
      </c>
      <c r="D22" s="15">
        <v>3801</v>
      </c>
      <c r="E22" s="15">
        <v>3313</v>
      </c>
      <c r="F22" s="15">
        <v>2576</v>
      </c>
      <c r="G22" s="15">
        <v>2332</v>
      </c>
      <c r="H22" s="15">
        <v>2228</v>
      </c>
      <c r="I22" s="15">
        <v>2407</v>
      </c>
      <c r="J22" s="15">
        <v>2739</v>
      </c>
    </row>
    <row r="23" spans="2:10" x14ac:dyDescent="0.25">
      <c r="B23" s="14" t="s">
        <v>94</v>
      </c>
      <c r="C23" s="15">
        <v>2992</v>
      </c>
      <c r="D23" s="15">
        <v>3253</v>
      </c>
      <c r="E23" s="15">
        <v>1464</v>
      </c>
      <c r="F23" s="15">
        <v>1376</v>
      </c>
      <c r="G23" s="15">
        <v>2246</v>
      </c>
      <c r="H23" s="15">
        <v>4075</v>
      </c>
      <c r="I23" s="15">
        <v>6220</v>
      </c>
      <c r="J23" s="15">
        <v>6327</v>
      </c>
    </row>
    <row r="24" spans="2:10" x14ac:dyDescent="0.25">
      <c r="B24" s="14" t="s">
        <v>95</v>
      </c>
      <c r="C24" s="15">
        <v>28447</v>
      </c>
      <c r="D24" s="15">
        <v>31606</v>
      </c>
      <c r="E24" s="15">
        <v>32494</v>
      </c>
      <c r="F24" s="15">
        <v>34170</v>
      </c>
      <c r="G24" s="15">
        <v>33659</v>
      </c>
      <c r="H24" s="15">
        <v>33040</v>
      </c>
      <c r="I24" s="15">
        <v>28174</v>
      </c>
      <c r="J24" s="15">
        <v>24697</v>
      </c>
    </row>
    <row r="25" spans="2:10" x14ac:dyDescent="0.25">
      <c r="B25" s="14" t="s">
        <v>240</v>
      </c>
      <c r="C25" s="15">
        <v>9615</v>
      </c>
      <c r="D25" s="15">
        <v>8217</v>
      </c>
      <c r="E25" s="15">
        <v>6888</v>
      </c>
      <c r="F25" s="15">
        <v>6918</v>
      </c>
      <c r="G25" s="15">
        <v>6924</v>
      </c>
      <c r="H25" s="15">
        <v>5899</v>
      </c>
      <c r="I25" s="15">
        <v>5651</v>
      </c>
      <c r="J25" s="15">
        <v>5074</v>
      </c>
    </row>
    <row r="26" spans="2:10" ht="15.75" thickBot="1" x14ac:dyDescent="0.3">
      <c r="B26" s="76" t="s">
        <v>223</v>
      </c>
      <c r="C26" s="73">
        <v>27</v>
      </c>
      <c r="D26" s="73">
        <v>34</v>
      </c>
      <c r="E26" s="73">
        <v>32</v>
      </c>
      <c r="F26" s="73">
        <v>37</v>
      </c>
      <c r="G26" s="73">
        <v>36</v>
      </c>
      <c r="H26" s="73">
        <v>76</v>
      </c>
      <c r="I26" s="73">
        <v>38</v>
      </c>
      <c r="J26" s="73">
        <v>26</v>
      </c>
    </row>
    <row r="27" spans="2:10" x14ac:dyDescent="0.25">
      <c r="B27" s="7" t="s">
        <v>96</v>
      </c>
      <c r="C27" s="164">
        <f t="shared" ref="C27:I27" si="4">SUM(C28:C29)</f>
        <v>31780</v>
      </c>
      <c r="D27" s="164">
        <f t="shared" si="4"/>
        <v>33169</v>
      </c>
      <c r="E27" s="164">
        <f t="shared" si="4"/>
        <v>33368</v>
      </c>
      <c r="F27" s="164">
        <f t="shared" si="4"/>
        <v>29974</v>
      </c>
      <c r="G27" s="164">
        <f t="shared" si="4"/>
        <v>26562</v>
      </c>
      <c r="H27" s="164">
        <f t="shared" si="4"/>
        <v>25067</v>
      </c>
      <c r="I27" s="164">
        <f t="shared" si="4"/>
        <v>20637</v>
      </c>
      <c r="J27" s="164">
        <f t="shared" ref="J27" si="5">SUM(J28:J29)</f>
        <v>20227</v>
      </c>
    </row>
    <row r="28" spans="2:10" x14ac:dyDescent="0.25">
      <c r="B28" s="14" t="s">
        <v>97</v>
      </c>
      <c r="C28" s="15">
        <v>16494</v>
      </c>
      <c r="D28" s="15">
        <v>17679</v>
      </c>
      <c r="E28" s="15">
        <v>17992</v>
      </c>
      <c r="F28" s="15">
        <v>15982</v>
      </c>
      <c r="G28" s="15">
        <v>14247</v>
      </c>
      <c r="H28" s="15">
        <v>13364</v>
      </c>
      <c r="I28" s="15">
        <v>10180</v>
      </c>
      <c r="J28" s="15">
        <v>9639</v>
      </c>
    </row>
    <row r="29" spans="2:10" ht="15.75" thickBot="1" x14ac:dyDescent="0.3">
      <c r="B29" s="76" t="s">
        <v>224</v>
      </c>
      <c r="C29" s="73">
        <v>15286</v>
      </c>
      <c r="D29" s="73">
        <v>15490</v>
      </c>
      <c r="E29" s="73">
        <v>15376</v>
      </c>
      <c r="F29" s="73">
        <v>13992</v>
      </c>
      <c r="G29" s="73">
        <v>12315</v>
      </c>
      <c r="H29" s="73">
        <v>11703</v>
      </c>
      <c r="I29" s="73">
        <v>10457</v>
      </c>
      <c r="J29" s="73">
        <v>10588</v>
      </c>
    </row>
    <row r="30" spans="2:10" x14ac:dyDescent="0.25">
      <c r="B30" s="7" t="s">
        <v>98</v>
      </c>
      <c r="C30" s="164">
        <f t="shared" ref="C30:I30" si="6">SUM(C31:C32)</f>
        <v>37963</v>
      </c>
      <c r="D30" s="164">
        <f t="shared" si="6"/>
        <v>41099</v>
      </c>
      <c r="E30" s="164">
        <f t="shared" si="6"/>
        <v>44991</v>
      </c>
      <c r="F30" s="164">
        <f t="shared" si="6"/>
        <v>47564</v>
      </c>
      <c r="G30" s="164">
        <f t="shared" si="6"/>
        <v>51625</v>
      </c>
      <c r="H30" s="164">
        <f t="shared" si="6"/>
        <v>51097</v>
      </c>
      <c r="I30" s="164">
        <f t="shared" si="6"/>
        <v>48112</v>
      </c>
      <c r="J30" s="164">
        <f t="shared" ref="J30" si="7">SUM(J31:J32)</f>
        <v>43238</v>
      </c>
    </row>
    <row r="31" spans="2:10" x14ac:dyDescent="0.25">
      <c r="B31" s="14" t="s">
        <v>99</v>
      </c>
      <c r="C31" s="15">
        <v>31208</v>
      </c>
      <c r="D31" s="15">
        <v>35145</v>
      </c>
      <c r="E31" s="15">
        <v>39304</v>
      </c>
      <c r="F31" s="15">
        <v>42684</v>
      </c>
      <c r="G31" s="15">
        <v>48678</v>
      </c>
      <c r="H31" s="15">
        <v>49053</v>
      </c>
      <c r="I31" s="15">
        <v>46611</v>
      </c>
      <c r="J31" s="15">
        <v>41690</v>
      </c>
    </row>
    <row r="32" spans="2:10" ht="15.75" thickBot="1" x14ac:dyDescent="0.3">
      <c r="B32" s="76" t="s">
        <v>225</v>
      </c>
      <c r="C32" s="73">
        <v>6755</v>
      </c>
      <c r="D32" s="73">
        <v>5954</v>
      </c>
      <c r="E32" s="73">
        <v>5687</v>
      </c>
      <c r="F32" s="73">
        <v>4880</v>
      </c>
      <c r="G32" s="73">
        <v>2947</v>
      </c>
      <c r="H32" s="73">
        <v>2044</v>
      </c>
      <c r="I32" s="73">
        <v>1501</v>
      </c>
      <c r="J32" s="73">
        <v>1548</v>
      </c>
    </row>
    <row r="33" spans="2:10" ht="15.75" thickBot="1" x14ac:dyDescent="0.3">
      <c r="B33" s="165" t="s">
        <v>104</v>
      </c>
      <c r="C33" s="65">
        <f t="shared" ref="C33:J33" si="8">C9+C18+C27+C30</f>
        <v>455959</v>
      </c>
      <c r="D33" s="65">
        <f t="shared" si="8"/>
        <v>465576</v>
      </c>
      <c r="E33" s="65">
        <f t="shared" si="8"/>
        <v>429491</v>
      </c>
      <c r="F33" s="65">
        <f t="shared" si="8"/>
        <v>409529</v>
      </c>
      <c r="G33" s="65">
        <f t="shared" si="8"/>
        <v>379659</v>
      </c>
      <c r="H33" s="65">
        <f t="shared" si="8"/>
        <v>386971</v>
      </c>
      <c r="I33" s="65">
        <f t="shared" si="8"/>
        <v>353601</v>
      </c>
      <c r="J33" s="65">
        <f t="shared" si="8"/>
        <v>350106</v>
      </c>
    </row>
    <row r="36" spans="2:10" x14ac:dyDescent="0.25">
      <c r="B36" s="2" t="s">
        <v>101</v>
      </c>
    </row>
    <row r="37" spans="2:10" x14ac:dyDescent="0.25">
      <c r="I37" s="211"/>
      <c r="J37" s="230"/>
    </row>
    <row r="38" spans="2:10" ht="15.75" thickBot="1" x14ac:dyDescent="0.3">
      <c r="B38" s="128"/>
      <c r="C38" s="62">
        <f t="shared" ref="C38:G38" si="9">+C8</f>
        <v>2010</v>
      </c>
      <c r="D38" s="62">
        <f t="shared" si="9"/>
        <v>2011</v>
      </c>
      <c r="E38" s="62">
        <f t="shared" si="9"/>
        <v>2012</v>
      </c>
      <c r="F38" s="62">
        <f t="shared" si="9"/>
        <v>2013</v>
      </c>
      <c r="G38" s="62">
        <f t="shared" si="9"/>
        <v>2014</v>
      </c>
      <c r="H38" s="74">
        <f>+H8</f>
        <v>2015</v>
      </c>
      <c r="I38" s="74">
        <f>+I8</f>
        <v>2016</v>
      </c>
      <c r="J38" s="74">
        <f>+J8</f>
        <v>2017</v>
      </c>
    </row>
    <row r="39" spans="2:10" x14ac:dyDescent="0.25">
      <c r="B39" s="7" t="s">
        <v>84</v>
      </c>
      <c r="C39" s="164">
        <f t="shared" ref="C39:I39" si="10">SUM(C40:C47)</f>
        <v>327104</v>
      </c>
      <c r="D39" s="164">
        <f t="shared" si="10"/>
        <v>286635</v>
      </c>
      <c r="E39" s="164">
        <f t="shared" si="10"/>
        <v>297679</v>
      </c>
      <c r="F39" s="164">
        <f t="shared" si="10"/>
        <v>275124</v>
      </c>
      <c r="G39" s="164">
        <f t="shared" si="10"/>
        <v>282939</v>
      </c>
      <c r="H39" s="164">
        <f t="shared" si="10"/>
        <v>280418</v>
      </c>
      <c r="I39" s="164">
        <f t="shared" si="10"/>
        <v>284687</v>
      </c>
      <c r="J39" s="164">
        <f t="shared" ref="J39" si="11">SUM(J40:J47)</f>
        <v>329142</v>
      </c>
    </row>
    <row r="40" spans="2:10" x14ac:dyDescent="0.25">
      <c r="B40" s="14" t="s">
        <v>85</v>
      </c>
      <c r="C40" s="15">
        <v>154571</v>
      </c>
      <c r="D40" s="15">
        <v>129902</v>
      </c>
      <c r="E40" s="15">
        <v>137778</v>
      </c>
      <c r="F40" s="15">
        <v>122810</v>
      </c>
      <c r="G40" s="15">
        <v>126919</v>
      </c>
      <c r="H40" s="15">
        <v>123220</v>
      </c>
      <c r="I40" s="15">
        <v>128289</v>
      </c>
      <c r="J40" s="15">
        <v>158275</v>
      </c>
    </row>
    <row r="41" spans="2:10" x14ac:dyDescent="0.25">
      <c r="B41" s="14" t="s">
        <v>86</v>
      </c>
      <c r="C41" s="15">
        <v>7205</v>
      </c>
      <c r="D41" s="15">
        <v>7420</v>
      </c>
      <c r="E41" s="15">
        <v>8192</v>
      </c>
      <c r="F41" s="15">
        <v>8648</v>
      </c>
      <c r="G41" s="15">
        <v>10323</v>
      </c>
      <c r="H41" s="15">
        <v>10309</v>
      </c>
      <c r="I41" s="15">
        <v>9086</v>
      </c>
      <c r="J41" s="15">
        <v>9942</v>
      </c>
    </row>
    <row r="42" spans="2:10" x14ac:dyDescent="0.25">
      <c r="B42" s="14" t="s">
        <v>87</v>
      </c>
      <c r="C42" s="15">
        <v>3354</v>
      </c>
      <c r="D42" s="15">
        <v>3510</v>
      </c>
      <c r="E42" s="15">
        <v>3673</v>
      </c>
      <c r="F42" s="15">
        <v>3738</v>
      </c>
      <c r="G42" s="15">
        <v>3651</v>
      </c>
      <c r="H42" s="15">
        <v>3732</v>
      </c>
      <c r="I42" s="15">
        <v>3577</v>
      </c>
      <c r="J42" s="15">
        <v>3593</v>
      </c>
    </row>
    <row r="43" spans="2:10" x14ac:dyDescent="0.25">
      <c r="B43" s="14" t="s">
        <v>88</v>
      </c>
      <c r="C43" s="15">
        <v>21533</v>
      </c>
      <c r="D43" s="15">
        <v>21362</v>
      </c>
      <c r="E43" s="15">
        <v>22216</v>
      </c>
      <c r="F43" s="15">
        <v>22703</v>
      </c>
      <c r="G43" s="15">
        <v>21983</v>
      </c>
      <c r="H43" s="15">
        <v>24981</v>
      </c>
      <c r="I43" s="15">
        <v>25053</v>
      </c>
      <c r="J43" s="15">
        <v>26490</v>
      </c>
    </row>
    <row r="44" spans="2:10" x14ac:dyDescent="0.25">
      <c r="B44" s="14" t="s">
        <v>89</v>
      </c>
      <c r="C44" s="15">
        <v>124996</v>
      </c>
      <c r="D44" s="15">
        <v>107840</v>
      </c>
      <c r="E44" s="15">
        <v>108495</v>
      </c>
      <c r="F44" s="15">
        <v>102951</v>
      </c>
      <c r="G44" s="15">
        <v>104111</v>
      </c>
      <c r="H44" s="15">
        <v>99312</v>
      </c>
      <c r="I44" s="15">
        <v>99968</v>
      </c>
      <c r="J44" s="15">
        <v>111633</v>
      </c>
    </row>
    <row r="45" spans="2:10" x14ac:dyDescent="0.25">
      <c r="B45" s="14" t="s">
        <v>90</v>
      </c>
      <c r="C45" s="15">
        <v>8</v>
      </c>
      <c r="D45" s="15">
        <v>8</v>
      </c>
      <c r="E45" s="15">
        <v>6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</row>
    <row r="46" spans="2:10" x14ac:dyDescent="0.25">
      <c r="B46" s="14" t="s">
        <v>268</v>
      </c>
      <c r="C46" s="15">
        <v>15189</v>
      </c>
      <c r="D46" s="15">
        <v>16363</v>
      </c>
      <c r="E46" s="15">
        <v>17050</v>
      </c>
      <c r="F46" s="15">
        <v>14030</v>
      </c>
      <c r="G46" s="15">
        <v>15699</v>
      </c>
      <c r="H46" s="15">
        <v>18576</v>
      </c>
      <c r="I46" s="15">
        <v>18404</v>
      </c>
      <c r="J46" s="15">
        <v>18914</v>
      </c>
    </row>
    <row r="47" spans="2:10" ht="15.75" thickBot="1" x14ac:dyDescent="0.3">
      <c r="B47" s="76" t="s">
        <v>223</v>
      </c>
      <c r="C47" s="73">
        <v>248</v>
      </c>
      <c r="D47" s="73">
        <v>230</v>
      </c>
      <c r="E47" s="73">
        <v>269</v>
      </c>
      <c r="F47" s="73">
        <v>244</v>
      </c>
      <c r="G47" s="73">
        <v>253</v>
      </c>
      <c r="H47" s="73">
        <v>288</v>
      </c>
      <c r="I47" s="73">
        <v>310</v>
      </c>
      <c r="J47" s="73">
        <v>295</v>
      </c>
    </row>
    <row r="48" spans="2:10" x14ac:dyDescent="0.25">
      <c r="B48" s="7" t="s">
        <v>91</v>
      </c>
      <c r="C48" s="164">
        <f t="shared" ref="C48:J48" si="12">SUM(C49:C56)</f>
        <v>1022784</v>
      </c>
      <c r="D48" s="164">
        <f t="shared" si="12"/>
        <v>998073</v>
      </c>
      <c r="E48" s="164">
        <f t="shared" si="12"/>
        <v>986867</v>
      </c>
      <c r="F48" s="164">
        <f t="shared" si="12"/>
        <v>964680</v>
      </c>
      <c r="G48" s="164">
        <f t="shared" si="12"/>
        <v>935422</v>
      </c>
      <c r="H48" s="164">
        <f t="shared" si="12"/>
        <v>893700</v>
      </c>
      <c r="I48" s="164">
        <f t="shared" si="12"/>
        <v>490225</v>
      </c>
      <c r="J48" s="164">
        <f t="shared" si="12"/>
        <v>494658</v>
      </c>
    </row>
    <row r="49" spans="2:10" x14ac:dyDescent="0.25">
      <c r="B49" s="14" t="s">
        <v>92</v>
      </c>
      <c r="C49" s="15">
        <v>562045</v>
      </c>
      <c r="D49" s="15">
        <v>537919</v>
      </c>
      <c r="E49" s="15">
        <v>528471</v>
      </c>
      <c r="F49" s="15">
        <v>513963</v>
      </c>
      <c r="G49" s="15">
        <v>501405</v>
      </c>
      <c r="H49" s="15">
        <v>471216</v>
      </c>
      <c r="I49" s="15">
        <v>212029</v>
      </c>
      <c r="J49" s="15">
        <v>215704</v>
      </c>
    </row>
    <row r="50" spans="2:10" x14ac:dyDescent="0.25">
      <c r="B50" s="14" t="s">
        <v>89</v>
      </c>
      <c r="C50" s="15">
        <v>336514</v>
      </c>
      <c r="D50" s="15">
        <v>337969</v>
      </c>
      <c r="E50" s="15">
        <v>333852</v>
      </c>
      <c r="F50" s="15">
        <v>327084</v>
      </c>
      <c r="G50" s="15">
        <v>313516</v>
      </c>
      <c r="H50" s="15">
        <v>297458</v>
      </c>
      <c r="I50" s="15">
        <v>153579</v>
      </c>
      <c r="J50" s="15">
        <v>152987</v>
      </c>
    </row>
    <row r="51" spans="2:10" x14ac:dyDescent="0.25">
      <c r="B51" s="14" t="s">
        <v>93</v>
      </c>
      <c r="C51" s="15">
        <v>30070</v>
      </c>
      <c r="D51" s="15">
        <v>28306</v>
      </c>
      <c r="E51" s="15">
        <v>26793</v>
      </c>
      <c r="F51" s="15">
        <v>25910</v>
      </c>
      <c r="G51" s="15">
        <v>26225</v>
      </c>
      <c r="H51" s="15">
        <v>27564</v>
      </c>
      <c r="I51" s="15">
        <v>29272</v>
      </c>
      <c r="J51" s="15">
        <v>29911</v>
      </c>
    </row>
    <row r="52" spans="2:10" x14ac:dyDescent="0.25">
      <c r="B52" s="14" t="s">
        <v>90</v>
      </c>
      <c r="C52" s="15">
        <v>5396</v>
      </c>
      <c r="D52" s="15">
        <v>5070</v>
      </c>
      <c r="E52" s="15">
        <v>4891</v>
      </c>
      <c r="F52" s="15">
        <v>4428</v>
      </c>
      <c r="G52" s="15">
        <v>4028</v>
      </c>
      <c r="H52" s="15">
        <v>4056</v>
      </c>
      <c r="I52" s="15">
        <v>4322</v>
      </c>
      <c r="J52" s="15">
        <v>4232</v>
      </c>
    </row>
    <row r="53" spans="2:10" x14ac:dyDescent="0.25">
      <c r="B53" s="14" t="s">
        <v>94</v>
      </c>
      <c r="C53" s="15">
        <v>29471</v>
      </c>
      <c r="D53" s="15">
        <v>29503</v>
      </c>
      <c r="E53" s="15">
        <v>30193</v>
      </c>
      <c r="F53" s="15">
        <v>30933</v>
      </c>
      <c r="G53" s="15">
        <v>32277</v>
      </c>
      <c r="H53" s="15">
        <v>34097</v>
      </c>
      <c r="I53" s="15">
        <v>34192</v>
      </c>
      <c r="J53" s="15">
        <v>34448</v>
      </c>
    </row>
    <row r="54" spans="2:10" x14ac:dyDescent="0.25">
      <c r="B54" s="14" t="s">
        <v>95</v>
      </c>
      <c r="C54" s="15">
        <v>33946</v>
      </c>
      <c r="D54" s="15">
        <v>32143</v>
      </c>
      <c r="E54" s="15">
        <v>33101</v>
      </c>
      <c r="F54" s="15">
        <v>32685</v>
      </c>
      <c r="G54" s="15">
        <v>29896</v>
      </c>
      <c r="H54" s="15">
        <v>28961</v>
      </c>
      <c r="I54" s="15">
        <v>28571</v>
      </c>
      <c r="J54" s="15">
        <v>30295</v>
      </c>
    </row>
    <row r="55" spans="2:10" x14ac:dyDescent="0.25">
      <c r="B55" s="14" t="s">
        <v>269</v>
      </c>
      <c r="C55" s="15">
        <v>25208</v>
      </c>
      <c r="D55" s="15">
        <v>27021</v>
      </c>
      <c r="E55" s="15">
        <v>28628</v>
      </c>
      <c r="F55" s="15">
        <v>29518</v>
      </c>
      <c r="G55" s="15">
        <v>27861</v>
      </c>
      <c r="H55" s="15">
        <v>27525</v>
      </c>
      <c r="I55" s="15">
        <v>28021</v>
      </c>
      <c r="J55" s="15">
        <v>26804</v>
      </c>
    </row>
    <row r="56" spans="2:10" ht="15.75" thickBot="1" x14ac:dyDescent="0.3">
      <c r="B56" s="76" t="s">
        <v>223</v>
      </c>
      <c r="C56" s="73">
        <v>134</v>
      </c>
      <c r="D56" s="73">
        <v>142</v>
      </c>
      <c r="E56" s="73">
        <v>938</v>
      </c>
      <c r="F56" s="73">
        <v>159</v>
      </c>
      <c r="G56" s="73">
        <v>214</v>
      </c>
      <c r="H56" s="73">
        <v>2823</v>
      </c>
      <c r="I56" s="73">
        <v>239</v>
      </c>
      <c r="J56" s="73">
        <v>277</v>
      </c>
    </row>
    <row r="57" spans="2:10" x14ac:dyDescent="0.25">
      <c r="B57" s="7" t="s">
        <v>96</v>
      </c>
      <c r="C57" s="164">
        <f t="shared" ref="C57:G57" si="13">SUM(C58:C59)</f>
        <v>23769</v>
      </c>
      <c r="D57" s="164">
        <f t="shared" si="13"/>
        <v>22187</v>
      </c>
      <c r="E57" s="164">
        <f t="shared" si="13"/>
        <v>18835</v>
      </c>
      <c r="F57" s="164">
        <f t="shared" si="13"/>
        <v>17655</v>
      </c>
      <c r="G57" s="164">
        <f t="shared" si="13"/>
        <v>18561</v>
      </c>
      <c r="H57" s="164">
        <f>SUM(H58:H59)</f>
        <v>15891</v>
      </c>
      <c r="I57" s="164">
        <f>SUM(I58:I59)</f>
        <v>17098</v>
      </c>
      <c r="J57" s="164">
        <f>SUM(J58:J59)</f>
        <v>16878</v>
      </c>
    </row>
    <row r="58" spans="2:10" x14ac:dyDescent="0.25">
      <c r="B58" s="14" t="s">
        <v>97</v>
      </c>
      <c r="C58" s="15">
        <v>15893</v>
      </c>
      <c r="D58" s="15">
        <v>14947</v>
      </c>
      <c r="E58" s="15">
        <v>12761</v>
      </c>
      <c r="F58" s="15">
        <v>12344</v>
      </c>
      <c r="G58" s="15">
        <v>12892</v>
      </c>
      <c r="H58" s="15">
        <v>10355</v>
      </c>
      <c r="I58" s="15">
        <v>11091</v>
      </c>
      <c r="J58" s="15">
        <v>10668</v>
      </c>
    </row>
    <row r="59" spans="2:10" ht="15.75" thickBot="1" x14ac:dyDescent="0.3">
      <c r="B59" s="76" t="s">
        <v>224</v>
      </c>
      <c r="C59" s="73">
        <v>7876</v>
      </c>
      <c r="D59" s="73">
        <v>7240</v>
      </c>
      <c r="E59" s="73">
        <v>6074</v>
      </c>
      <c r="F59" s="73">
        <v>5311</v>
      </c>
      <c r="G59" s="73">
        <v>5669</v>
      </c>
      <c r="H59" s="73">
        <v>5536</v>
      </c>
      <c r="I59" s="73">
        <v>6007</v>
      </c>
      <c r="J59" s="73">
        <v>6210</v>
      </c>
    </row>
    <row r="60" spans="2:10" x14ac:dyDescent="0.25">
      <c r="B60" s="7" t="s">
        <v>98</v>
      </c>
      <c r="C60" s="164">
        <f t="shared" ref="C60:G60" si="14">SUM(C61:C62)</f>
        <v>66728</v>
      </c>
      <c r="D60" s="164">
        <f t="shared" si="14"/>
        <v>67009</v>
      </c>
      <c r="E60" s="164">
        <f t="shared" si="14"/>
        <v>70109</v>
      </c>
      <c r="F60" s="164">
        <f t="shared" si="14"/>
        <v>70571</v>
      </c>
      <c r="G60" s="164">
        <f t="shared" si="14"/>
        <v>66385</v>
      </c>
      <c r="H60" s="164">
        <f>SUM(H61:H62)</f>
        <v>61201</v>
      </c>
      <c r="I60" s="164">
        <f>SUM(I61:I62)</f>
        <v>57728</v>
      </c>
      <c r="J60" s="164">
        <f>SUM(J61:J62)</f>
        <v>58281</v>
      </c>
    </row>
    <row r="61" spans="2:10" x14ac:dyDescent="0.25">
      <c r="B61" s="14" t="s">
        <v>99</v>
      </c>
      <c r="C61" s="15">
        <v>58921</v>
      </c>
      <c r="D61" s="15">
        <v>58691</v>
      </c>
      <c r="E61" s="15">
        <v>62090</v>
      </c>
      <c r="F61" s="15">
        <v>63856</v>
      </c>
      <c r="G61" s="15">
        <v>58529</v>
      </c>
      <c r="H61" s="15">
        <v>53918</v>
      </c>
      <c r="I61" s="15">
        <v>49744</v>
      </c>
      <c r="J61" s="15">
        <v>50653</v>
      </c>
    </row>
    <row r="62" spans="2:10" ht="15.75" thickBot="1" x14ac:dyDescent="0.3">
      <c r="B62" s="76" t="s">
        <v>225</v>
      </c>
      <c r="C62" s="73">
        <v>7807</v>
      </c>
      <c r="D62" s="73">
        <v>8318</v>
      </c>
      <c r="E62" s="73">
        <v>8019</v>
      </c>
      <c r="F62" s="73">
        <v>6715</v>
      </c>
      <c r="G62" s="73">
        <v>7856</v>
      </c>
      <c r="H62" s="73">
        <v>7283</v>
      </c>
      <c r="I62" s="73">
        <v>7984</v>
      </c>
      <c r="J62" s="73">
        <v>7628</v>
      </c>
    </row>
    <row r="63" spans="2:10" ht="15.75" thickBot="1" x14ac:dyDescent="0.3">
      <c r="B63" s="165" t="s">
        <v>105</v>
      </c>
      <c r="C63" s="65">
        <f t="shared" ref="C63:G63" si="15">C39+C48+C57+C60</f>
        <v>1440385</v>
      </c>
      <c r="D63" s="65">
        <f t="shared" si="15"/>
        <v>1373904</v>
      </c>
      <c r="E63" s="65">
        <f t="shared" si="15"/>
        <v>1373490</v>
      </c>
      <c r="F63" s="65">
        <f t="shared" si="15"/>
        <v>1328030</v>
      </c>
      <c r="G63" s="65">
        <f t="shared" si="15"/>
        <v>1303307</v>
      </c>
      <c r="H63" s="65">
        <f>H39+H48+H57+H60</f>
        <v>1251210</v>
      </c>
      <c r="I63" s="65">
        <f t="shared" ref="I63:J63" si="16">I39+I48+I57+I60</f>
        <v>849738</v>
      </c>
      <c r="J63" s="65">
        <f t="shared" si="16"/>
        <v>898959</v>
      </c>
    </row>
    <row r="66" spans="2:10" x14ac:dyDescent="0.25">
      <c r="B66" s="2" t="s">
        <v>102</v>
      </c>
    </row>
    <row r="67" spans="2:10" x14ac:dyDescent="0.25">
      <c r="I67" s="211"/>
      <c r="J67" s="230"/>
    </row>
    <row r="68" spans="2:10" ht="15.75" thickBot="1" x14ac:dyDescent="0.3">
      <c r="B68" s="128"/>
      <c r="C68" s="62">
        <f t="shared" ref="C68:G68" si="17">+C8</f>
        <v>2010</v>
      </c>
      <c r="D68" s="62">
        <f t="shared" si="17"/>
        <v>2011</v>
      </c>
      <c r="E68" s="62">
        <f t="shared" si="17"/>
        <v>2012</v>
      </c>
      <c r="F68" s="62">
        <f t="shared" si="17"/>
        <v>2013</v>
      </c>
      <c r="G68" s="62">
        <f t="shared" si="17"/>
        <v>2014</v>
      </c>
      <c r="H68" s="74">
        <f>+H8</f>
        <v>2015</v>
      </c>
      <c r="I68" s="74">
        <f>+I8</f>
        <v>2016</v>
      </c>
      <c r="J68" s="74">
        <f>+J8</f>
        <v>2017</v>
      </c>
    </row>
    <row r="69" spans="2:10" x14ac:dyDescent="0.25">
      <c r="B69" s="7" t="s">
        <v>84</v>
      </c>
      <c r="C69" s="164">
        <f t="shared" ref="C69:G69" si="18">SUM(C70:C77)</f>
        <v>322161</v>
      </c>
      <c r="D69" s="164">
        <f t="shared" si="18"/>
        <v>313194</v>
      </c>
      <c r="E69" s="164">
        <f t="shared" si="18"/>
        <v>301047</v>
      </c>
      <c r="F69" s="164">
        <f t="shared" si="18"/>
        <v>287514</v>
      </c>
      <c r="G69" s="164">
        <f t="shared" si="18"/>
        <v>277297</v>
      </c>
      <c r="H69" s="164">
        <f>SUM(H70:H77)</f>
        <v>299046</v>
      </c>
      <c r="I69" s="164">
        <f>SUM(I70:I77)</f>
        <v>277564</v>
      </c>
      <c r="J69" s="164">
        <f>SUM(J70:J77)</f>
        <v>294407</v>
      </c>
    </row>
    <row r="70" spans="2:10" x14ac:dyDescent="0.25">
      <c r="B70" s="14" t="s">
        <v>85</v>
      </c>
      <c r="C70" s="15">
        <v>156901</v>
      </c>
      <c r="D70" s="15">
        <v>150301</v>
      </c>
      <c r="E70" s="15">
        <v>139728</v>
      </c>
      <c r="F70" s="15">
        <v>130694</v>
      </c>
      <c r="G70" s="15">
        <v>124542</v>
      </c>
      <c r="H70" s="15">
        <v>127440</v>
      </c>
      <c r="I70" s="15">
        <v>123704</v>
      </c>
      <c r="J70" s="15">
        <v>131515</v>
      </c>
    </row>
    <row r="71" spans="2:10" x14ac:dyDescent="0.25">
      <c r="B71" s="14" t="s">
        <v>86</v>
      </c>
      <c r="C71" s="15">
        <v>6448</v>
      </c>
      <c r="D71" s="15">
        <v>6759</v>
      </c>
      <c r="E71" s="15">
        <v>7480</v>
      </c>
      <c r="F71" s="15">
        <v>6908</v>
      </c>
      <c r="G71" s="15">
        <v>8761</v>
      </c>
      <c r="H71" s="15">
        <v>9925</v>
      </c>
      <c r="I71" s="15">
        <v>10812</v>
      </c>
      <c r="J71" s="15">
        <v>9972</v>
      </c>
    </row>
    <row r="72" spans="2:10" x14ac:dyDescent="0.25">
      <c r="B72" s="14" t="s">
        <v>87</v>
      </c>
      <c r="C72" s="15">
        <v>3455</v>
      </c>
      <c r="D72" s="15">
        <v>3450</v>
      </c>
      <c r="E72" s="15">
        <v>3681</v>
      </c>
      <c r="F72" s="15">
        <v>3606</v>
      </c>
      <c r="G72" s="15">
        <v>3587</v>
      </c>
      <c r="H72" s="15">
        <v>3708</v>
      </c>
      <c r="I72" s="15">
        <v>3461</v>
      </c>
      <c r="J72" s="15">
        <v>3392</v>
      </c>
    </row>
    <row r="73" spans="2:10" x14ac:dyDescent="0.25">
      <c r="B73" s="14" t="s">
        <v>88</v>
      </c>
      <c r="C73" s="15">
        <v>19487</v>
      </c>
      <c r="D73" s="15">
        <v>20305</v>
      </c>
      <c r="E73" s="15">
        <v>21404</v>
      </c>
      <c r="F73" s="15">
        <v>22299</v>
      </c>
      <c r="G73" s="15">
        <v>21242</v>
      </c>
      <c r="H73" s="15">
        <v>24685</v>
      </c>
      <c r="I73" s="15">
        <v>24084</v>
      </c>
      <c r="J73" s="15">
        <v>25390</v>
      </c>
    </row>
    <row r="74" spans="2:10" x14ac:dyDescent="0.25">
      <c r="B74" s="14" t="s">
        <v>89</v>
      </c>
      <c r="C74" s="15">
        <v>121221</v>
      </c>
      <c r="D74" s="15">
        <v>117316</v>
      </c>
      <c r="E74" s="15">
        <v>112895</v>
      </c>
      <c r="F74" s="15">
        <v>108705</v>
      </c>
      <c r="G74" s="15">
        <v>103821</v>
      </c>
      <c r="H74" s="15">
        <v>117658</v>
      </c>
      <c r="I74" s="15">
        <v>98136</v>
      </c>
      <c r="J74" s="15">
        <v>106011</v>
      </c>
    </row>
    <row r="75" spans="2:10" x14ac:dyDescent="0.25">
      <c r="B75" s="14" t="s">
        <v>90</v>
      </c>
      <c r="C75" s="15">
        <v>98</v>
      </c>
      <c r="D75" s="15">
        <v>47</v>
      </c>
      <c r="E75" s="15">
        <v>20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</row>
    <row r="76" spans="2:10" x14ac:dyDescent="0.25">
      <c r="B76" s="14" t="s">
        <v>222</v>
      </c>
      <c r="C76" s="15">
        <v>14307</v>
      </c>
      <c r="D76" s="15">
        <v>14812</v>
      </c>
      <c r="E76" s="15">
        <v>15575</v>
      </c>
      <c r="F76" s="15">
        <v>15047</v>
      </c>
      <c r="G76" s="15">
        <v>15096</v>
      </c>
      <c r="H76" s="15">
        <v>15374</v>
      </c>
      <c r="I76" s="15">
        <v>17055</v>
      </c>
      <c r="J76" s="15">
        <v>17813</v>
      </c>
    </row>
    <row r="77" spans="2:10" ht="15.75" thickBot="1" x14ac:dyDescent="0.3">
      <c r="B77" s="76" t="s">
        <v>223</v>
      </c>
      <c r="C77" s="73">
        <v>244</v>
      </c>
      <c r="D77" s="73">
        <v>204</v>
      </c>
      <c r="E77" s="73">
        <v>264</v>
      </c>
      <c r="F77" s="73">
        <v>255</v>
      </c>
      <c r="G77" s="73">
        <v>248</v>
      </c>
      <c r="H77" s="73">
        <v>256</v>
      </c>
      <c r="I77" s="73">
        <v>312</v>
      </c>
      <c r="J77" s="73">
        <v>314</v>
      </c>
    </row>
    <row r="78" spans="2:10" x14ac:dyDescent="0.25">
      <c r="B78" s="7" t="s">
        <v>91</v>
      </c>
      <c r="C78" s="164">
        <f t="shared" ref="C78:G78" si="19">SUM(C79:C86)</f>
        <v>1028421</v>
      </c>
      <c r="D78" s="164">
        <f t="shared" si="19"/>
        <v>1015816</v>
      </c>
      <c r="E78" s="164">
        <f t="shared" si="19"/>
        <v>1010812</v>
      </c>
      <c r="F78" s="164">
        <f t="shared" si="19"/>
        <v>991937</v>
      </c>
      <c r="G78" s="164">
        <f t="shared" si="19"/>
        <v>960651</v>
      </c>
      <c r="H78" s="164">
        <f>SUM(H79:H86)</f>
        <v>924786</v>
      </c>
      <c r="I78" s="164">
        <f>SUM(I79:I86)</f>
        <v>506084</v>
      </c>
      <c r="J78" s="164">
        <f>SUM(J79:J86)</f>
        <v>503568</v>
      </c>
    </row>
    <row r="79" spans="2:10" x14ac:dyDescent="0.25">
      <c r="B79" s="14" t="s">
        <v>92</v>
      </c>
      <c r="C79" s="15">
        <v>569254</v>
      </c>
      <c r="D79" s="15">
        <v>553163</v>
      </c>
      <c r="E79" s="15">
        <v>544410</v>
      </c>
      <c r="F79" s="15">
        <v>530560</v>
      </c>
      <c r="G79" s="15">
        <v>514672</v>
      </c>
      <c r="H79" s="15">
        <v>484954</v>
      </c>
      <c r="I79" s="15">
        <v>217966</v>
      </c>
      <c r="J79" s="15">
        <v>219703</v>
      </c>
    </row>
    <row r="80" spans="2:10" x14ac:dyDescent="0.25">
      <c r="B80" s="14" t="s">
        <v>89</v>
      </c>
      <c r="C80" s="15">
        <v>334693</v>
      </c>
      <c r="D80" s="15">
        <v>335282</v>
      </c>
      <c r="E80" s="15">
        <v>339349</v>
      </c>
      <c r="F80" s="15">
        <v>334138</v>
      </c>
      <c r="G80" s="15">
        <v>320868</v>
      </c>
      <c r="H80" s="15">
        <v>307808</v>
      </c>
      <c r="I80" s="15">
        <v>157441</v>
      </c>
      <c r="J80" s="15">
        <v>153270</v>
      </c>
    </row>
    <row r="81" spans="2:10" x14ac:dyDescent="0.25">
      <c r="B81" s="14" t="s">
        <v>93</v>
      </c>
      <c r="C81" s="15">
        <v>31742</v>
      </c>
      <c r="D81" s="15">
        <v>29478</v>
      </c>
      <c r="E81" s="15">
        <v>27863</v>
      </c>
      <c r="F81" s="15">
        <v>26945</v>
      </c>
      <c r="G81" s="15">
        <v>26290</v>
      </c>
      <c r="H81" s="15">
        <v>27366</v>
      </c>
      <c r="I81" s="15">
        <v>29243</v>
      </c>
      <c r="J81" s="15">
        <v>29775</v>
      </c>
    </row>
    <row r="82" spans="2:10" x14ac:dyDescent="0.25">
      <c r="B82" s="14" t="s">
        <v>90</v>
      </c>
      <c r="C82" s="15">
        <v>5676</v>
      </c>
      <c r="D82" s="15">
        <v>5979</v>
      </c>
      <c r="E82" s="15">
        <v>6100</v>
      </c>
      <c r="F82" s="15">
        <v>5141</v>
      </c>
      <c r="G82" s="15">
        <v>4711</v>
      </c>
      <c r="H82" s="15">
        <v>4078</v>
      </c>
      <c r="I82" s="15">
        <v>4427</v>
      </c>
      <c r="J82" s="15">
        <v>4491</v>
      </c>
    </row>
    <row r="83" spans="2:10" x14ac:dyDescent="0.25">
      <c r="B83" s="14" t="s">
        <v>94</v>
      </c>
      <c r="C83" s="15">
        <v>29209</v>
      </c>
      <c r="D83" s="15">
        <v>31295</v>
      </c>
      <c r="E83" s="15">
        <v>30317</v>
      </c>
      <c r="F83" s="15">
        <v>30792</v>
      </c>
      <c r="G83" s="15">
        <v>30453</v>
      </c>
      <c r="H83" s="15">
        <v>33171</v>
      </c>
      <c r="I83" s="15">
        <v>34039</v>
      </c>
      <c r="J83" s="15">
        <v>34233</v>
      </c>
    </row>
    <row r="84" spans="2:10" x14ac:dyDescent="0.25">
      <c r="B84" s="14" t="s">
        <v>95</v>
      </c>
      <c r="C84" s="15">
        <v>31371</v>
      </c>
      <c r="D84" s="15">
        <v>32325</v>
      </c>
      <c r="E84" s="15">
        <v>33386</v>
      </c>
      <c r="F84" s="15">
        <v>35037</v>
      </c>
      <c r="G84" s="15">
        <v>34317</v>
      </c>
      <c r="H84" s="15">
        <v>36656</v>
      </c>
      <c r="I84" s="15">
        <v>34366</v>
      </c>
      <c r="J84" s="15">
        <v>34504</v>
      </c>
    </row>
    <row r="85" spans="2:10" x14ac:dyDescent="0.25">
      <c r="B85" s="14" t="s">
        <v>269</v>
      </c>
      <c r="C85" s="15">
        <v>26349</v>
      </c>
      <c r="D85" s="15">
        <v>28150</v>
      </c>
      <c r="E85" s="15">
        <v>28454</v>
      </c>
      <c r="F85" s="15">
        <v>29164</v>
      </c>
      <c r="G85" s="15">
        <v>29166</v>
      </c>
      <c r="H85" s="15">
        <v>27892</v>
      </c>
      <c r="I85" s="15">
        <v>28352</v>
      </c>
      <c r="J85" s="15">
        <v>27432</v>
      </c>
    </row>
    <row r="86" spans="2:10" ht="15.75" thickBot="1" x14ac:dyDescent="0.3">
      <c r="B86" s="76" t="s">
        <v>223</v>
      </c>
      <c r="C86" s="73">
        <v>127</v>
      </c>
      <c r="D86" s="73">
        <v>144</v>
      </c>
      <c r="E86" s="73">
        <v>933</v>
      </c>
      <c r="F86" s="73">
        <v>160</v>
      </c>
      <c r="G86" s="73">
        <v>174</v>
      </c>
      <c r="H86" s="73">
        <v>2861</v>
      </c>
      <c r="I86" s="73">
        <v>250</v>
      </c>
      <c r="J86" s="73">
        <v>160</v>
      </c>
    </row>
    <row r="87" spans="2:10" x14ac:dyDescent="0.25">
      <c r="B87" s="7" t="s">
        <v>96</v>
      </c>
      <c r="C87" s="164">
        <f t="shared" ref="C87:G87" si="20">SUM(C88:C89)</f>
        <v>22565</v>
      </c>
      <c r="D87" s="164">
        <f t="shared" si="20"/>
        <v>22031</v>
      </c>
      <c r="E87" s="164">
        <f t="shared" si="20"/>
        <v>22185</v>
      </c>
      <c r="F87" s="164">
        <f t="shared" si="20"/>
        <v>21381</v>
      </c>
      <c r="G87" s="164">
        <f t="shared" si="20"/>
        <v>20436</v>
      </c>
      <c r="H87" s="164">
        <f>SUM(H88:H89)</f>
        <v>21131</v>
      </c>
      <c r="I87" s="164">
        <f>SUM(I88:I89)</f>
        <v>17862</v>
      </c>
      <c r="J87" s="164">
        <f>SUM(J88:J89)</f>
        <v>16397</v>
      </c>
    </row>
    <row r="88" spans="2:10" x14ac:dyDescent="0.25">
      <c r="B88" s="14" t="s">
        <v>97</v>
      </c>
      <c r="C88" s="15">
        <v>15072</v>
      </c>
      <c r="D88" s="15">
        <v>14964</v>
      </c>
      <c r="E88" s="15">
        <v>15124</v>
      </c>
      <c r="F88" s="15">
        <v>14597</v>
      </c>
      <c r="G88" s="15">
        <v>14287</v>
      </c>
      <c r="H88" s="15">
        <v>14192</v>
      </c>
      <c r="I88" s="15">
        <v>12075</v>
      </c>
      <c r="J88" s="15">
        <v>10741</v>
      </c>
    </row>
    <row r="89" spans="2:10" ht="15.75" thickBot="1" x14ac:dyDescent="0.3">
      <c r="B89" s="76" t="s">
        <v>224</v>
      </c>
      <c r="C89" s="73">
        <v>7493</v>
      </c>
      <c r="D89" s="73">
        <v>7067</v>
      </c>
      <c r="E89" s="73">
        <v>7061</v>
      </c>
      <c r="F89" s="73">
        <v>6784</v>
      </c>
      <c r="G89" s="73">
        <v>6149</v>
      </c>
      <c r="H89" s="73">
        <v>6939</v>
      </c>
      <c r="I89" s="73">
        <v>5787</v>
      </c>
      <c r="J89" s="73">
        <v>5656</v>
      </c>
    </row>
    <row r="90" spans="2:10" x14ac:dyDescent="0.25">
      <c r="B90" s="7" t="s">
        <v>98</v>
      </c>
      <c r="C90" s="164">
        <f t="shared" ref="C90:G90" si="21">SUM(C91:C92)</f>
        <v>61994</v>
      </c>
      <c r="D90" s="164">
        <f t="shared" si="21"/>
        <v>61929</v>
      </c>
      <c r="E90" s="164">
        <f t="shared" si="21"/>
        <v>65558</v>
      </c>
      <c r="F90" s="164">
        <f t="shared" si="21"/>
        <v>65067</v>
      </c>
      <c r="G90" s="164">
        <f t="shared" si="21"/>
        <v>65212</v>
      </c>
      <c r="H90" s="164">
        <f>SUM(H91:H92)</f>
        <v>63792</v>
      </c>
      <c r="I90" s="164">
        <f>SUM(I91:I92)</f>
        <v>61971</v>
      </c>
      <c r="J90" s="164">
        <f>SUM(J91:J92)</f>
        <v>59336</v>
      </c>
    </row>
    <row r="91" spans="2:10" x14ac:dyDescent="0.25">
      <c r="B91" s="14" t="s">
        <v>99</v>
      </c>
      <c r="C91" s="15">
        <v>53352</v>
      </c>
      <c r="D91" s="15">
        <v>53358</v>
      </c>
      <c r="E91" s="15">
        <v>56719</v>
      </c>
      <c r="F91" s="15">
        <v>56414</v>
      </c>
      <c r="G91" s="15">
        <v>56451</v>
      </c>
      <c r="H91" s="15">
        <v>55962</v>
      </c>
      <c r="I91" s="15">
        <v>54020</v>
      </c>
      <c r="J91" s="15">
        <v>51280</v>
      </c>
    </row>
    <row r="92" spans="2:10" ht="15.75" thickBot="1" x14ac:dyDescent="0.3">
      <c r="B92" s="76" t="s">
        <v>225</v>
      </c>
      <c r="C92" s="73">
        <v>8642</v>
      </c>
      <c r="D92" s="73">
        <v>8571</v>
      </c>
      <c r="E92" s="73">
        <v>8839</v>
      </c>
      <c r="F92" s="73">
        <v>8653</v>
      </c>
      <c r="G92" s="73">
        <v>8761</v>
      </c>
      <c r="H92" s="73">
        <v>7830</v>
      </c>
      <c r="I92" s="73">
        <v>7951</v>
      </c>
      <c r="J92" s="73">
        <v>8056</v>
      </c>
    </row>
    <row r="93" spans="2:10" ht="15.75" thickBot="1" x14ac:dyDescent="0.3">
      <c r="B93" s="165" t="s">
        <v>106</v>
      </c>
      <c r="C93" s="65">
        <f t="shared" ref="C93:G93" si="22">C69+C78+C87+C90</f>
        <v>1435141</v>
      </c>
      <c r="D93" s="65">
        <f t="shared" si="22"/>
        <v>1412970</v>
      </c>
      <c r="E93" s="65">
        <f t="shared" si="22"/>
        <v>1399602</v>
      </c>
      <c r="F93" s="65">
        <f t="shared" si="22"/>
        <v>1365899</v>
      </c>
      <c r="G93" s="65">
        <f t="shared" si="22"/>
        <v>1323596</v>
      </c>
      <c r="H93" s="65">
        <f>H69+H78+H87+H90</f>
        <v>1308755</v>
      </c>
      <c r="I93" s="65">
        <f t="shared" ref="I93:J93" si="23">I69+I78+I87+I90</f>
        <v>863481</v>
      </c>
      <c r="J93" s="65">
        <f t="shared" si="23"/>
        <v>873708</v>
      </c>
    </row>
    <row r="96" spans="2:10" x14ac:dyDescent="0.25">
      <c r="B96" s="2" t="s">
        <v>103</v>
      </c>
    </row>
    <row r="97" spans="2:10" x14ac:dyDescent="0.25">
      <c r="I97" s="211"/>
      <c r="J97" s="230"/>
    </row>
    <row r="98" spans="2:10" ht="15.75" thickBot="1" x14ac:dyDescent="0.3">
      <c r="B98" s="128"/>
      <c r="C98" s="62">
        <f t="shared" ref="C98:G98" si="24">+C8</f>
        <v>2010</v>
      </c>
      <c r="D98" s="62">
        <f t="shared" si="24"/>
        <v>2011</v>
      </c>
      <c r="E98" s="62">
        <f t="shared" si="24"/>
        <v>2012</v>
      </c>
      <c r="F98" s="62">
        <f t="shared" si="24"/>
        <v>2013</v>
      </c>
      <c r="G98" s="62">
        <f t="shared" si="24"/>
        <v>2014</v>
      </c>
      <c r="H98" s="74">
        <f>+H8</f>
        <v>2015</v>
      </c>
      <c r="I98" s="74">
        <f>+I8</f>
        <v>2016</v>
      </c>
      <c r="J98" s="74">
        <f>+J8</f>
        <v>2017</v>
      </c>
    </row>
    <row r="99" spans="2:10" x14ac:dyDescent="0.25">
      <c r="B99" s="7" t="s">
        <v>84</v>
      </c>
      <c r="C99" s="164">
        <f t="shared" ref="C99:G99" si="25">SUM(C100:C107)</f>
        <v>204082</v>
      </c>
      <c r="D99" s="164">
        <f t="shared" si="25"/>
        <v>173023</v>
      </c>
      <c r="E99" s="164">
        <f t="shared" si="25"/>
        <v>170210</v>
      </c>
      <c r="F99" s="164">
        <f t="shared" si="25"/>
        <v>155888</v>
      </c>
      <c r="G99" s="164">
        <f t="shared" si="25"/>
        <v>157785</v>
      </c>
      <c r="H99" s="164">
        <f>SUM(H100:H107)</f>
        <v>157246</v>
      </c>
      <c r="I99" s="164">
        <f>SUM(I100:I107)</f>
        <v>165817</v>
      </c>
      <c r="J99" s="164">
        <f>SUM(J100:J107)</f>
        <v>202980</v>
      </c>
    </row>
    <row r="100" spans="2:10" x14ac:dyDescent="0.25">
      <c r="B100" s="14" t="s">
        <v>85</v>
      </c>
      <c r="C100" s="15">
        <v>88694</v>
      </c>
      <c r="D100" s="15">
        <v>65906</v>
      </c>
      <c r="E100" s="15">
        <v>65337</v>
      </c>
      <c r="F100" s="15">
        <v>56438</v>
      </c>
      <c r="G100" s="15">
        <v>57439</v>
      </c>
      <c r="H100" s="15">
        <v>57823</v>
      </c>
      <c r="I100" s="15">
        <v>62625</v>
      </c>
      <c r="J100" s="15">
        <v>91568</v>
      </c>
    </row>
    <row r="101" spans="2:10" x14ac:dyDescent="0.25">
      <c r="B101" s="14" t="s">
        <v>86</v>
      </c>
      <c r="C101" s="15">
        <v>7638</v>
      </c>
      <c r="D101" s="15">
        <v>8112</v>
      </c>
      <c r="E101" s="15">
        <v>8862</v>
      </c>
      <c r="F101" s="15">
        <v>10657</v>
      </c>
      <c r="G101" s="15">
        <v>12250</v>
      </c>
      <c r="H101" s="15">
        <v>12516</v>
      </c>
      <c r="I101" s="15">
        <v>10778</v>
      </c>
      <c r="J101" s="15">
        <v>10793</v>
      </c>
    </row>
    <row r="102" spans="2:10" x14ac:dyDescent="0.25">
      <c r="B102" s="14" t="s">
        <v>87</v>
      </c>
      <c r="C102" s="15">
        <v>1753</v>
      </c>
      <c r="D102" s="15">
        <v>1778</v>
      </c>
      <c r="E102" s="15">
        <v>1759</v>
      </c>
      <c r="F102" s="15">
        <v>1844</v>
      </c>
      <c r="G102" s="15">
        <v>1902</v>
      </c>
      <c r="H102" s="15">
        <v>1851</v>
      </c>
      <c r="I102" s="15">
        <v>1773</v>
      </c>
      <c r="J102" s="15">
        <v>1970</v>
      </c>
    </row>
    <row r="103" spans="2:10" x14ac:dyDescent="0.25">
      <c r="B103" s="14" t="s">
        <v>88</v>
      </c>
      <c r="C103" s="15">
        <v>8416</v>
      </c>
      <c r="D103" s="15">
        <v>9397</v>
      </c>
      <c r="E103" s="15">
        <v>9737</v>
      </c>
      <c r="F103" s="15">
        <v>10134</v>
      </c>
      <c r="G103" s="15">
        <v>9912</v>
      </c>
      <c r="H103" s="15">
        <v>10691</v>
      </c>
      <c r="I103" s="15">
        <v>11988</v>
      </c>
      <c r="J103" s="15">
        <v>13496</v>
      </c>
    </row>
    <row r="104" spans="2:10" x14ac:dyDescent="0.25">
      <c r="B104" s="14" t="s">
        <v>89</v>
      </c>
      <c r="C104" s="15">
        <v>87450</v>
      </c>
      <c r="D104" s="15">
        <v>76214</v>
      </c>
      <c r="E104" s="15">
        <v>71410</v>
      </c>
      <c r="F104" s="15">
        <v>64670</v>
      </c>
      <c r="G104" s="15">
        <v>63572</v>
      </c>
      <c r="H104" s="15">
        <v>58537</v>
      </c>
      <c r="I104" s="15">
        <v>61666</v>
      </c>
      <c r="J104" s="15">
        <v>66771</v>
      </c>
    </row>
    <row r="105" spans="2:10" x14ac:dyDescent="0.25">
      <c r="B105" s="14" t="s">
        <v>90</v>
      </c>
      <c r="C105" s="15">
        <v>48</v>
      </c>
      <c r="D105" s="15">
        <v>25</v>
      </c>
      <c r="E105" s="15">
        <v>11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</row>
    <row r="106" spans="2:10" x14ac:dyDescent="0.25">
      <c r="B106" s="14" t="s">
        <v>268</v>
      </c>
      <c r="C106" s="15">
        <v>9975</v>
      </c>
      <c r="D106" s="15">
        <v>11457</v>
      </c>
      <c r="E106" s="15">
        <v>12955</v>
      </c>
      <c r="F106" s="15">
        <v>12017</v>
      </c>
      <c r="G106" s="15">
        <v>12577</v>
      </c>
      <c r="H106" s="15">
        <v>15663</v>
      </c>
      <c r="I106" s="15">
        <v>16824</v>
      </c>
      <c r="J106" s="15">
        <v>18242</v>
      </c>
    </row>
    <row r="107" spans="2:10" ht="15.75" thickBot="1" x14ac:dyDescent="0.3">
      <c r="B107" s="76" t="s">
        <v>223</v>
      </c>
      <c r="C107" s="73">
        <v>108</v>
      </c>
      <c r="D107" s="73">
        <v>134</v>
      </c>
      <c r="E107" s="73">
        <v>139</v>
      </c>
      <c r="F107" s="73">
        <v>128</v>
      </c>
      <c r="G107" s="73">
        <v>133</v>
      </c>
      <c r="H107" s="73">
        <v>165</v>
      </c>
      <c r="I107" s="73">
        <v>163</v>
      </c>
      <c r="J107" s="73">
        <v>140</v>
      </c>
    </row>
    <row r="108" spans="2:10" x14ac:dyDescent="0.25">
      <c r="B108" s="7" t="s">
        <v>91</v>
      </c>
      <c r="C108" s="164">
        <f t="shared" ref="C108:G108" si="26">SUM(C109:C116)</f>
        <v>187524</v>
      </c>
      <c r="D108" s="164">
        <f t="shared" si="26"/>
        <v>177661</v>
      </c>
      <c r="E108" s="164">
        <f t="shared" si="26"/>
        <v>161792</v>
      </c>
      <c r="F108" s="164">
        <f t="shared" si="26"/>
        <v>150209</v>
      </c>
      <c r="G108" s="164">
        <f t="shared" si="26"/>
        <v>144714</v>
      </c>
      <c r="H108" s="164">
        <f>SUM(H109:H116)</f>
        <v>128323</v>
      </c>
      <c r="I108" s="164">
        <f>SUM(I109:I116)</f>
        <v>120786</v>
      </c>
      <c r="J108" s="164">
        <f>SUM(J109:J116)</f>
        <v>118318</v>
      </c>
    </row>
    <row r="109" spans="2:10" x14ac:dyDescent="0.25">
      <c r="B109" s="14" t="s">
        <v>272</v>
      </c>
      <c r="C109" s="15">
        <v>65230</v>
      </c>
      <c r="D109" s="15">
        <v>57785</v>
      </c>
      <c r="E109" s="15">
        <v>51972</v>
      </c>
      <c r="F109" s="15">
        <v>45334</v>
      </c>
      <c r="G109" s="15">
        <v>44203</v>
      </c>
      <c r="H109" s="15">
        <v>38188</v>
      </c>
      <c r="I109" s="15">
        <v>35679</v>
      </c>
      <c r="J109" s="15">
        <v>35100</v>
      </c>
    </row>
    <row r="110" spans="2:10" x14ac:dyDescent="0.25">
      <c r="B110" s="14" t="s">
        <v>89</v>
      </c>
      <c r="C110" s="15">
        <v>68933</v>
      </c>
      <c r="D110" s="15">
        <v>70231</v>
      </c>
      <c r="E110" s="15">
        <v>60030</v>
      </c>
      <c r="F110" s="15">
        <v>55943</v>
      </c>
      <c r="G110" s="15">
        <v>51318</v>
      </c>
      <c r="H110" s="15">
        <v>43342</v>
      </c>
      <c r="I110" s="15">
        <v>41660</v>
      </c>
      <c r="J110" s="15">
        <v>40505</v>
      </c>
    </row>
    <row r="111" spans="2:10" x14ac:dyDescent="0.25">
      <c r="B111" s="14" t="s">
        <v>93</v>
      </c>
      <c r="C111" s="15">
        <v>6450</v>
      </c>
      <c r="D111" s="15">
        <v>5454</v>
      </c>
      <c r="E111" s="15">
        <v>4713</v>
      </c>
      <c r="F111" s="15">
        <v>3735</v>
      </c>
      <c r="G111" s="15">
        <v>3875</v>
      </c>
      <c r="H111" s="15">
        <v>4288</v>
      </c>
      <c r="I111" s="15">
        <v>4622</v>
      </c>
      <c r="J111" s="15">
        <v>4978</v>
      </c>
    </row>
    <row r="112" spans="2:10" x14ac:dyDescent="0.25">
      <c r="B112" s="14" t="s">
        <v>90</v>
      </c>
      <c r="C112" s="15">
        <v>3801</v>
      </c>
      <c r="D112" s="15">
        <v>3313</v>
      </c>
      <c r="E112" s="15">
        <v>2576</v>
      </c>
      <c r="F112" s="15">
        <v>2332</v>
      </c>
      <c r="G112" s="15">
        <v>2228</v>
      </c>
      <c r="H112" s="15">
        <v>2407</v>
      </c>
      <c r="I112" s="15">
        <v>2739</v>
      </c>
      <c r="J112" s="15">
        <v>2742</v>
      </c>
    </row>
    <row r="113" spans="2:10" x14ac:dyDescent="0.25">
      <c r="B113" s="14" t="s">
        <v>94</v>
      </c>
      <c r="C113" s="15">
        <v>3253</v>
      </c>
      <c r="D113" s="15">
        <v>1464</v>
      </c>
      <c r="E113" s="15">
        <v>1376</v>
      </c>
      <c r="F113" s="15">
        <v>2246</v>
      </c>
      <c r="G113" s="15">
        <v>4075</v>
      </c>
      <c r="H113" s="15">
        <v>6220</v>
      </c>
      <c r="I113" s="15">
        <v>6327</v>
      </c>
      <c r="J113" s="15">
        <v>6415</v>
      </c>
    </row>
    <row r="114" spans="2:10" x14ac:dyDescent="0.25">
      <c r="B114" s="14" t="s">
        <v>95</v>
      </c>
      <c r="C114" s="15">
        <v>31606</v>
      </c>
      <c r="D114" s="15">
        <v>32494</v>
      </c>
      <c r="E114" s="15">
        <v>34170</v>
      </c>
      <c r="F114" s="15">
        <v>33659</v>
      </c>
      <c r="G114" s="15">
        <v>33040</v>
      </c>
      <c r="H114" s="15">
        <v>28174</v>
      </c>
      <c r="I114" s="15">
        <v>24671</v>
      </c>
      <c r="J114" s="15">
        <v>23467</v>
      </c>
    </row>
    <row r="115" spans="2:10" x14ac:dyDescent="0.25">
      <c r="B115" s="14" t="s">
        <v>269</v>
      </c>
      <c r="C115" s="15">
        <v>8217</v>
      </c>
      <c r="D115" s="15">
        <v>6888</v>
      </c>
      <c r="E115" s="15">
        <v>6918</v>
      </c>
      <c r="F115" s="15">
        <v>6924</v>
      </c>
      <c r="G115" s="15">
        <v>5899</v>
      </c>
      <c r="H115" s="15">
        <v>5666</v>
      </c>
      <c r="I115" s="15">
        <v>5062</v>
      </c>
      <c r="J115" s="15">
        <v>4968</v>
      </c>
    </row>
    <row r="116" spans="2:10" ht="15.75" thickBot="1" x14ac:dyDescent="0.3">
      <c r="B116" s="76" t="s">
        <v>223</v>
      </c>
      <c r="C116" s="73">
        <v>34</v>
      </c>
      <c r="D116" s="73">
        <v>32</v>
      </c>
      <c r="E116" s="73">
        <v>37</v>
      </c>
      <c r="F116" s="73">
        <v>36</v>
      </c>
      <c r="G116" s="73">
        <v>76</v>
      </c>
      <c r="H116" s="73">
        <v>38</v>
      </c>
      <c r="I116" s="73">
        <v>26</v>
      </c>
      <c r="J116" s="73">
        <v>143</v>
      </c>
    </row>
    <row r="117" spans="2:10" x14ac:dyDescent="0.25">
      <c r="B117" s="7" t="s">
        <v>96</v>
      </c>
      <c r="C117" s="164">
        <f t="shared" ref="C117:G117" si="27">SUM(C118:C119)</f>
        <v>33169</v>
      </c>
      <c r="D117" s="164">
        <f t="shared" si="27"/>
        <v>33368</v>
      </c>
      <c r="E117" s="164">
        <f t="shared" si="27"/>
        <v>29974</v>
      </c>
      <c r="F117" s="164">
        <f t="shared" si="27"/>
        <v>26562</v>
      </c>
      <c r="G117" s="164">
        <f t="shared" si="27"/>
        <v>25067</v>
      </c>
      <c r="H117" s="164">
        <f>SUM(H118:H119)</f>
        <v>20637</v>
      </c>
      <c r="I117" s="164">
        <f>SUM(I118:I119)</f>
        <v>20227</v>
      </c>
      <c r="J117" s="164">
        <f>SUM(J118:J119)</f>
        <v>21593</v>
      </c>
    </row>
    <row r="118" spans="2:10" x14ac:dyDescent="0.25">
      <c r="B118" s="14" t="s">
        <v>97</v>
      </c>
      <c r="C118" s="15">
        <v>17679</v>
      </c>
      <c r="D118" s="15">
        <v>17992</v>
      </c>
      <c r="E118" s="15">
        <v>15982</v>
      </c>
      <c r="F118" s="15">
        <v>14247</v>
      </c>
      <c r="G118" s="15">
        <v>13364</v>
      </c>
      <c r="H118" s="15">
        <v>10180</v>
      </c>
      <c r="I118" s="15">
        <v>9639</v>
      </c>
      <c r="J118" s="15">
        <v>10654</v>
      </c>
    </row>
    <row r="119" spans="2:10" ht="15.75" thickBot="1" x14ac:dyDescent="0.3">
      <c r="B119" s="76" t="s">
        <v>224</v>
      </c>
      <c r="C119" s="73">
        <v>15490</v>
      </c>
      <c r="D119" s="73">
        <v>15376</v>
      </c>
      <c r="E119" s="73">
        <v>13992</v>
      </c>
      <c r="F119" s="73">
        <v>12315</v>
      </c>
      <c r="G119" s="73">
        <v>11703</v>
      </c>
      <c r="H119" s="73">
        <v>10457</v>
      </c>
      <c r="I119" s="73">
        <v>10588</v>
      </c>
      <c r="J119" s="73">
        <v>10939</v>
      </c>
    </row>
    <row r="120" spans="2:10" x14ac:dyDescent="0.25">
      <c r="B120" s="7" t="s">
        <v>98</v>
      </c>
      <c r="C120" s="164">
        <f t="shared" ref="C120:G120" si="28">SUM(C121:C122)</f>
        <v>41099</v>
      </c>
      <c r="D120" s="164">
        <f t="shared" si="28"/>
        <v>44986</v>
      </c>
      <c r="E120" s="164">
        <f t="shared" si="28"/>
        <v>47564</v>
      </c>
      <c r="F120" s="164">
        <f t="shared" si="28"/>
        <v>51625</v>
      </c>
      <c r="G120" s="164">
        <f t="shared" si="28"/>
        <v>51097</v>
      </c>
      <c r="H120" s="164">
        <f>SUM(H121:H122)</f>
        <v>48112</v>
      </c>
      <c r="I120" s="164">
        <f>SUM(I121:I122)</f>
        <v>43235</v>
      </c>
      <c r="J120" s="164">
        <f>SUM(J121:J122)</f>
        <v>41783</v>
      </c>
    </row>
    <row r="121" spans="2:10" x14ac:dyDescent="0.25">
      <c r="B121" s="14" t="s">
        <v>99</v>
      </c>
      <c r="C121" s="15">
        <v>35145</v>
      </c>
      <c r="D121" s="15">
        <v>39299</v>
      </c>
      <c r="E121" s="15">
        <v>42684</v>
      </c>
      <c r="F121" s="15">
        <v>48678</v>
      </c>
      <c r="G121" s="15">
        <v>49053</v>
      </c>
      <c r="H121" s="15">
        <v>46611</v>
      </c>
      <c r="I121" s="15">
        <v>41687</v>
      </c>
      <c r="J121" s="15">
        <v>40656</v>
      </c>
    </row>
    <row r="122" spans="2:10" ht="15.75" thickBot="1" x14ac:dyDescent="0.3">
      <c r="B122" s="76" t="s">
        <v>225</v>
      </c>
      <c r="C122" s="73">
        <v>5954</v>
      </c>
      <c r="D122" s="73">
        <v>5687</v>
      </c>
      <c r="E122" s="73">
        <v>4880</v>
      </c>
      <c r="F122" s="73">
        <v>2947</v>
      </c>
      <c r="G122" s="73">
        <v>2044</v>
      </c>
      <c r="H122" s="73">
        <v>1501</v>
      </c>
      <c r="I122" s="73">
        <v>1548</v>
      </c>
      <c r="J122" s="73">
        <v>1127</v>
      </c>
    </row>
    <row r="123" spans="2:10" ht="15.75" thickBot="1" x14ac:dyDescent="0.3">
      <c r="B123" s="165" t="s">
        <v>107</v>
      </c>
      <c r="C123" s="65">
        <f t="shared" ref="C123:G123" si="29">C99+C108+C117+C120</f>
        <v>465874</v>
      </c>
      <c r="D123" s="65">
        <f t="shared" si="29"/>
        <v>429038</v>
      </c>
      <c r="E123" s="65">
        <f t="shared" si="29"/>
        <v>409540</v>
      </c>
      <c r="F123" s="65">
        <f t="shared" si="29"/>
        <v>384284</v>
      </c>
      <c r="G123" s="65">
        <f t="shared" si="29"/>
        <v>378663</v>
      </c>
      <c r="H123" s="65">
        <f>H99+H108+H117+H120</f>
        <v>354318</v>
      </c>
      <c r="I123" s="65">
        <f t="shared" ref="I123:J123" si="30">I99+I108+I117+I120</f>
        <v>350065</v>
      </c>
      <c r="J123" s="65">
        <f t="shared" si="30"/>
        <v>384674</v>
      </c>
    </row>
  </sheetData>
  <phoneticPr fontId="2" type="noConversion"/>
  <pageMargins left="0.7" right="0.7" top="0.75" bottom="0.75" header="0.3" footer="0.3"/>
  <pageSetup paperSize="9" scale="89" orientation="landscape" r:id="rId1"/>
  <rowBreaks count="3" manualBreakCount="3">
    <brk id="35" max="16383" man="1"/>
    <brk id="65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3"/>
  <sheetViews>
    <sheetView zoomScaleNormal="100" workbookViewId="0"/>
  </sheetViews>
  <sheetFormatPr baseColWidth="10" defaultColWidth="11.42578125" defaultRowHeight="15" x14ac:dyDescent="0.25"/>
  <cols>
    <col min="1" max="1" width="9.140625" style="1" customWidth="1"/>
    <col min="2" max="2" width="58.7109375" style="1" customWidth="1"/>
    <col min="3" max="10" width="11.7109375" style="1" customWidth="1"/>
    <col min="11" max="16384" width="11.42578125" style="1"/>
  </cols>
  <sheetData>
    <row r="2" spans="2:10" ht="17.25" x14ac:dyDescent="0.3">
      <c r="B2" s="209" t="s">
        <v>135</v>
      </c>
    </row>
    <row r="3" spans="2:10" x14ac:dyDescent="0.25">
      <c r="B3" s="26"/>
    </row>
    <row r="4" spans="2:10" x14ac:dyDescent="0.25">
      <c r="B4" s="26"/>
    </row>
    <row r="5" spans="2:10" x14ac:dyDescent="0.25">
      <c r="B5" s="59" t="s">
        <v>134</v>
      </c>
      <c r="C5" s="127"/>
      <c r="D5" s="127"/>
      <c r="E5" s="127"/>
      <c r="F5" s="127"/>
      <c r="G5" s="127"/>
      <c r="H5" s="127"/>
      <c r="I5" s="127"/>
      <c r="J5" s="127"/>
    </row>
    <row r="6" spans="2:10" x14ac:dyDescent="0.25">
      <c r="B6" s="4"/>
      <c r="C6" s="4"/>
      <c r="D6" s="4"/>
      <c r="E6" s="4"/>
      <c r="F6" s="4"/>
      <c r="G6" s="4"/>
      <c r="H6" s="4"/>
      <c r="I6" s="4"/>
      <c r="J6" s="4"/>
    </row>
    <row r="7" spans="2:10" ht="15.75" thickBot="1" x14ac:dyDescent="0.3">
      <c r="B7" s="128"/>
      <c r="C7" s="129">
        <v>2010</v>
      </c>
      <c r="D7" s="129">
        <v>2011</v>
      </c>
      <c r="E7" s="129">
        <v>2012</v>
      </c>
      <c r="F7" s="129">
        <v>2013</v>
      </c>
      <c r="G7" s="129">
        <v>2014</v>
      </c>
      <c r="H7" s="129">
        <v>2015</v>
      </c>
      <c r="I7" s="129">
        <v>2016</v>
      </c>
      <c r="J7" s="129">
        <v>2017</v>
      </c>
    </row>
    <row r="8" spans="2:10" x14ac:dyDescent="0.25">
      <c r="B8" s="130" t="s">
        <v>108</v>
      </c>
      <c r="C8" s="131">
        <v>13651</v>
      </c>
      <c r="D8" s="131">
        <v>18701</v>
      </c>
      <c r="E8" s="131">
        <v>8780</v>
      </c>
      <c r="F8" s="131">
        <v>14896</v>
      </c>
      <c r="G8" s="131">
        <v>17921</v>
      </c>
      <c r="H8" s="131">
        <v>14017</v>
      </c>
      <c r="I8" s="131">
        <f>+H11</f>
        <v>14228</v>
      </c>
      <c r="J8" s="131">
        <f>+I11</f>
        <v>15382</v>
      </c>
    </row>
    <row r="9" spans="2:10" x14ac:dyDescent="0.25">
      <c r="B9" s="132" t="s">
        <v>109</v>
      </c>
      <c r="C9" s="70">
        <v>115764</v>
      </c>
      <c r="D9" s="70">
        <v>143407</v>
      </c>
      <c r="E9" s="70">
        <v>167198</v>
      </c>
      <c r="F9" s="70">
        <v>163768</v>
      </c>
      <c r="G9" s="70">
        <v>155759</v>
      </c>
      <c r="H9" s="70">
        <v>159143</v>
      </c>
      <c r="I9" s="70">
        <v>165529</v>
      </c>
      <c r="J9" s="70">
        <v>174973</v>
      </c>
    </row>
    <row r="10" spans="2:10" x14ac:dyDescent="0.25">
      <c r="B10" s="132" t="s">
        <v>110</v>
      </c>
      <c r="C10" s="70">
        <v>110714</v>
      </c>
      <c r="D10" s="70">
        <v>139936</v>
      </c>
      <c r="E10" s="70">
        <v>161082</v>
      </c>
      <c r="F10" s="70">
        <v>160743</v>
      </c>
      <c r="G10" s="70">
        <v>159663</v>
      </c>
      <c r="H10" s="70">
        <v>158932</v>
      </c>
      <c r="I10" s="70">
        <v>164375</v>
      </c>
      <c r="J10" s="70">
        <v>174120</v>
      </c>
    </row>
    <row r="11" spans="2:10" x14ac:dyDescent="0.25">
      <c r="B11" s="133" t="s">
        <v>280</v>
      </c>
      <c r="C11" s="134">
        <f t="shared" ref="C11:G11" si="0">+C9+C8-C10</f>
        <v>18701</v>
      </c>
      <c r="D11" s="134">
        <f t="shared" si="0"/>
        <v>22172</v>
      </c>
      <c r="E11" s="134">
        <f t="shared" si="0"/>
        <v>14896</v>
      </c>
      <c r="F11" s="134">
        <f t="shared" si="0"/>
        <v>17921</v>
      </c>
      <c r="G11" s="134">
        <f t="shared" si="0"/>
        <v>14017</v>
      </c>
      <c r="H11" s="134">
        <f t="shared" ref="H11:I11" si="1">+H9+H8-H10</f>
        <v>14228</v>
      </c>
      <c r="I11" s="134">
        <f t="shared" si="1"/>
        <v>15382</v>
      </c>
      <c r="J11" s="134">
        <f t="shared" ref="J11" si="2">+J9+J8-J10</f>
        <v>16235</v>
      </c>
    </row>
    <row r="12" spans="2:10" ht="15.75" thickBot="1" x14ac:dyDescent="0.3">
      <c r="B12" s="135" t="s">
        <v>233</v>
      </c>
      <c r="C12" s="136">
        <f t="shared" ref="C12:G12" si="3">+C11+C10</f>
        <v>129415</v>
      </c>
      <c r="D12" s="136">
        <f t="shared" si="3"/>
        <v>162108</v>
      </c>
      <c r="E12" s="136">
        <f t="shared" si="3"/>
        <v>175978</v>
      </c>
      <c r="F12" s="136">
        <f t="shared" si="3"/>
        <v>178664</v>
      </c>
      <c r="G12" s="136">
        <f t="shared" si="3"/>
        <v>173680</v>
      </c>
      <c r="H12" s="136">
        <f t="shared" ref="H12" si="4">+H11+H10</f>
        <v>173160</v>
      </c>
      <c r="I12" s="136">
        <f>+I11+I10</f>
        <v>179757</v>
      </c>
      <c r="J12" s="136">
        <f t="shared" ref="J12" si="5">+J11+J10</f>
        <v>190355</v>
      </c>
    </row>
    <row r="13" spans="2:10" x14ac:dyDescent="0.25">
      <c r="B13" s="4"/>
      <c r="C13" s="4"/>
      <c r="D13" s="4"/>
      <c r="E13" s="4"/>
      <c r="F13" s="4"/>
      <c r="G13" s="4"/>
      <c r="H13" s="48"/>
      <c r="I13" s="48"/>
      <c r="J13" s="48"/>
    </row>
    <row r="14" spans="2:10" x14ac:dyDescent="0.25">
      <c r="B14" s="4" t="s">
        <v>279</v>
      </c>
      <c r="C14" s="4"/>
      <c r="D14" s="4"/>
      <c r="E14" s="4"/>
      <c r="F14" s="4"/>
      <c r="G14" s="4"/>
      <c r="H14" s="48"/>
      <c r="I14" s="48"/>
      <c r="J14" s="48"/>
    </row>
    <row r="15" spans="2:10" x14ac:dyDescent="0.25">
      <c r="B15" s="4"/>
      <c r="C15" s="4"/>
      <c r="D15" s="4"/>
      <c r="E15" s="4"/>
      <c r="F15" s="4"/>
      <c r="G15" s="4"/>
      <c r="H15" s="4"/>
      <c r="I15" s="4"/>
      <c r="J15" s="4"/>
    </row>
    <row r="16" spans="2:10" x14ac:dyDescent="0.25">
      <c r="B16" s="4"/>
      <c r="C16" s="4"/>
      <c r="D16" s="4"/>
      <c r="E16" s="4"/>
      <c r="F16" s="4"/>
      <c r="G16" s="4"/>
      <c r="H16" s="4"/>
      <c r="I16" s="4"/>
      <c r="J16" s="4"/>
    </row>
    <row r="17" spans="2:10" x14ac:dyDescent="0.25">
      <c r="B17" s="59" t="s">
        <v>136</v>
      </c>
      <c r="C17" s="59"/>
      <c r="D17" s="59"/>
      <c r="E17" s="59"/>
      <c r="F17" s="59"/>
      <c r="G17" s="59"/>
      <c r="H17" s="59"/>
      <c r="I17" s="59"/>
      <c r="J17" s="59"/>
    </row>
    <row r="18" spans="2:10" x14ac:dyDescent="0.25">
      <c r="B18" s="4"/>
      <c r="C18" s="4"/>
      <c r="D18" s="4"/>
      <c r="E18" s="4"/>
      <c r="F18" s="4"/>
      <c r="G18" s="4"/>
      <c r="H18" s="4"/>
      <c r="I18" s="4"/>
      <c r="J18" s="4"/>
    </row>
    <row r="19" spans="2:10" ht="15.75" thickBot="1" x14ac:dyDescent="0.3">
      <c r="B19" s="137"/>
      <c r="C19" s="129">
        <f t="shared" ref="C19:I19" si="6">C7</f>
        <v>2010</v>
      </c>
      <c r="D19" s="129">
        <f t="shared" si="6"/>
        <v>2011</v>
      </c>
      <c r="E19" s="129">
        <f t="shared" si="6"/>
        <v>2012</v>
      </c>
      <c r="F19" s="129">
        <f t="shared" si="6"/>
        <v>2013</v>
      </c>
      <c r="G19" s="129">
        <f t="shared" si="6"/>
        <v>2014</v>
      </c>
      <c r="H19" s="129">
        <f t="shared" si="6"/>
        <v>2015</v>
      </c>
      <c r="I19" s="129">
        <f t="shared" si="6"/>
        <v>2016</v>
      </c>
      <c r="J19" s="129">
        <f>J7</f>
        <v>2017</v>
      </c>
    </row>
    <row r="20" spans="2:10" x14ac:dyDescent="0.25">
      <c r="B20" s="138" t="s">
        <v>111</v>
      </c>
      <c r="C20" s="139">
        <f t="shared" ref="C20:G20" si="7">C21+C28</f>
        <v>321071</v>
      </c>
      <c r="D20" s="139">
        <f t="shared" si="7"/>
        <v>312960</v>
      </c>
      <c r="E20" s="139">
        <f t="shared" si="7"/>
        <v>296622</v>
      </c>
      <c r="F20" s="139">
        <f t="shared" si="7"/>
        <v>302294</v>
      </c>
      <c r="G20" s="139">
        <f t="shared" si="7"/>
        <v>300912</v>
      </c>
      <c r="H20" s="139">
        <f t="shared" ref="H20:J20" si="8">H21+H28</f>
        <v>287643</v>
      </c>
      <c r="I20" s="139">
        <f t="shared" si="8"/>
        <v>296204</v>
      </c>
      <c r="J20" s="139">
        <f t="shared" si="8"/>
        <v>299426</v>
      </c>
    </row>
    <row r="21" spans="2:10" x14ac:dyDescent="0.25">
      <c r="B21" s="231" t="s">
        <v>112</v>
      </c>
      <c r="C21" s="232">
        <f t="shared" ref="C21:G21" si="9">SUM(C22:C27)</f>
        <v>203475</v>
      </c>
      <c r="D21" s="232">
        <f t="shared" si="9"/>
        <v>197483</v>
      </c>
      <c r="E21" s="232">
        <f t="shared" si="9"/>
        <v>185381</v>
      </c>
      <c r="F21" s="232">
        <f t="shared" si="9"/>
        <v>191407</v>
      </c>
      <c r="G21" s="232">
        <f t="shared" si="9"/>
        <v>195387</v>
      </c>
      <c r="H21" s="232">
        <f t="shared" ref="H21:I21" si="10">SUM(H22:H27)</f>
        <v>188606</v>
      </c>
      <c r="I21" s="232">
        <f t="shared" si="10"/>
        <v>194629</v>
      </c>
      <c r="J21" s="232">
        <f t="shared" ref="J21" si="11">SUM(J22:J27)</f>
        <v>195917</v>
      </c>
    </row>
    <row r="22" spans="2:10" x14ac:dyDescent="0.25">
      <c r="B22" s="141" t="s">
        <v>113</v>
      </c>
      <c r="C22" s="142">
        <v>141751</v>
      </c>
      <c r="D22" s="142">
        <v>135394</v>
      </c>
      <c r="E22" s="142">
        <v>121471</v>
      </c>
      <c r="F22" s="142">
        <v>122150</v>
      </c>
      <c r="G22" s="142">
        <v>117207</v>
      </c>
      <c r="H22" s="142">
        <v>112457</v>
      </c>
      <c r="I22" s="142">
        <v>118682</v>
      </c>
      <c r="J22" s="142">
        <v>120265</v>
      </c>
    </row>
    <row r="23" spans="2:10" x14ac:dyDescent="0.25">
      <c r="B23" s="141" t="s">
        <v>114</v>
      </c>
      <c r="C23" s="142">
        <v>29660</v>
      </c>
      <c r="D23" s="142">
        <v>32693</v>
      </c>
      <c r="E23" s="142">
        <v>34489</v>
      </c>
      <c r="F23" s="142">
        <v>38852</v>
      </c>
      <c r="G23" s="142">
        <v>43406</v>
      </c>
      <c r="H23" s="142">
        <v>42735</v>
      </c>
      <c r="I23" s="142">
        <v>41981</v>
      </c>
      <c r="J23" s="142">
        <v>42404</v>
      </c>
    </row>
    <row r="24" spans="2:10" x14ac:dyDescent="0.25">
      <c r="B24" s="141" t="s">
        <v>115</v>
      </c>
      <c r="C24" s="142">
        <v>12292</v>
      </c>
      <c r="D24" s="142">
        <v>9617</v>
      </c>
      <c r="E24" s="142">
        <v>9227</v>
      </c>
      <c r="F24" s="142">
        <v>9183</v>
      </c>
      <c r="G24" s="142">
        <v>8858</v>
      </c>
      <c r="H24" s="142">
        <v>8148</v>
      </c>
      <c r="I24" s="142">
        <v>7534</v>
      </c>
      <c r="J24" s="142">
        <v>7028</v>
      </c>
    </row>
    <row r="25" spans="2:10" x14ac:dyDescent="0.25">
      <c r="B25" s="141" t="s">
        <v>116</v>
      </c>
      <c r="C25" s="142">
        <v>5555</v>
      </c>
      <c r="D25" s="142">
        <v>5614</v>
      </c>
      <c r="E25" s="142">
        <v>5822</v>
      </c>
      <c r="F25" s="142">
        <v>6100</v>
      </c>
      <c r="G25" s="142">
        <v>6605</v>
      </c>
      <c r="H25" s="142">
        <v>6556</v>
      </c>
      <c r="I25" s="142">
        <v>6833</v>
      </c>
      <c r="J25" s="142">
        <v>6010</v>
      </c>
    </row>
    <row r="26" spans="2:10" x14ac:dyDescent="0.25">
      <c r="B26" s="141" t="s">
        <v>117</v>
      </c>
      <c r="C26" s="143">
        <v>344</v>
      </c>
      <c r="D26" s="143">
        <v>301</v>
      </c>
      <c r="E26" s="143">
        <v>285</v>
      </c>
      <c r="F26" s="143">
        <v>345</v>
      </c>
      <c r="G26" s="143">
        <v>387</v>
      </c>
      <c r="H26" s="143">
        <v>341</v>
      </c>
      <c r="I26" s="143">
        <v>456</v>
      </c>
      <c r="J26" s="143">
        <v>548</v>
      </c>
    </row>
    <row r="27" spans="2:10" x14ac:dyDescent="0.25">
      <c r="B27" s="141" t="s">
        <v>118</v>
      </c>
      <c r="C27" s="142">
        <v>13873</v>
      </c>
      <c r="D27" s="142">
        <v>13864</v>
      </c>
      <c r="E27" s="142">
        <v>14087</v>
      </c>
      <c r="F27" s="142">
        <v>14777</v>
      </c>
      <c r="G27" s="142">
        <v>18924</v>
      </c>
      <c r="H27" s="142">
        <v>18369</v>
      </c>
      <c r="I27" s="142">
        <v>19143</v>
      </c>
      <c r="J27" s="142">
        <v>19662</v>
      </c>
    </row>
    <row r="28" spans="2:10" x14ac:dyDescent="0.25">
      <c r="B28" s="231" t="s">
        <v>119</v>
      </c>
      <c r="C28" s="232">
        <f t="shared" ref="C28:I28" si="12">SUM(C29:C31)</f>
        <v>117596</v>
      </c>
      <c r="D28" s="232">
        <f t="shared" si="12"/>
        <v>115477</v>
      </c>
      <c r="E28" s="232">
        <f t="shared" si="12"/>
        <v>111241</v>
      </c>
      <c r="F28" s="232">
        <f t="shared" si="12"/>
        <v>110887</v>
      </c>
      <c r="G28" s="232">
        <f t="shared" si="12"/>
        <v>105525</v>
      </c>
      <c r="H28" s="232">
        <f t="shared" si="12"/>
        <v>99037</v>
      </c>
      <c r="I28" s="232">
        <f t="shared" si="12"/>
        <v>101575</v>
      </c>
      <c r="J28" s="232">
        <f t="shared" ref="J28" si="13">SUM(J29:J31)</f>
        <v>103509</v>
      </c>
    </row>
    <row r="29" spans="2:10" x14ac:dyDescent="0.25">
      <c r="B29" s="141" t="s">
        <v>120</v>
      </c>
      <c r="C29" s="142">
        <v>68495</v>
      </c>
      <c r="D29" s="142">
        <v>67902</v>
      </c>
      <c r="E29" s="142">
        <v>63823</v>
      </c>
      <c r="F29" s="142">
        <v>63605</v>
      </c>
      <c r="G29" s="142">
        <v>58490</v>
      </c>
      <c r="H29" s="142">
        <v>51995</v>
      </c>
      <c r="I29" s="142">
        <f>51086+3705</f>
        <v>54791</v>
      </c>
      <c r="J29" s="142">
        <v>56642</v>
      </c>
    </row>
    <row r="30" spans="2:10" x14ac:dyDescent="0.25">
      <c r="B30" s="141" t="s">
        <v>121</v>
      </c>
      <c r="C30" s="142">
        <v>44900</v>
      </c>
      <c r="D30" s="142">
        <v>43526</v>
      </c>
      <c r="E30" s="142">
        <v>44142</v>
      </c>
      <c r="F30" s="142">
        <v>44228</v>
      </c>
      <c r="G30" s="142">
        <v>44578</v>
      </c>
      <c r="H30" s="142">
        <v>44968</v>
      </c>
      <c r="I30" s="142">
        <f>33654+4788+5393</f>
        <v>43835</v>
      </c>
      <c r="J30" s="142">
        <v>43940</v>
      </c>
    </row>
    <row r="31" spans="2:10" ht="15.75" thickBot="1" x14ac:dyDescent="0.3">
      <c r="B31" s="141" t="s">
        <v>122</v>
      </c>
      <c r="C31" s="142">
        <v>4201</v>
      </c>
      <c r="D31" s="142">
        <v>4049</v>
      </c>
      <c r="E31" s="142">
        <v>3276</v>
      </c>
      <c r="F31" s="142">
        <v>3054</v>
      </c>
      <c r="G31" s="142">
        <v>2457</v>
      </c>
      <c r="H31" s="142">
        <v>2074</v>
      </c>
      <c r="I31" s="142">
        <f>2807+142</f>
        <v>2949</v>
      </c>
      <c r="J31" s="142">
        <v>2927</v>
      </c>
    </row>
    <row r="32" spans="2:10" x14ac:dyDescent="0.25">
      <c r="B32" s="145" t="s">
        <v>123</v>
      </c>
      <c r="C32" s="144">
        <f t="shared" ref="C32:J32" si="14">SUM(C33:C35)</f>
        <v>148068</v>
      </c>
      <c r="D32" s="144">
        <f t="shared" si="14"/>
        <v>153555</v>
      </c>
      <c r="E32" s="144">
        <f t="shared" si="14"/>
        <v>152046</v>
      </c>
      <c r="F32" s="144">
        <f t="shared" si="14"/>
        <v>162235</v>
      </c>
      <c r="G32" s="144">
        <f t="shared" si="14"/>
        <v>162057</v>
      </c>
      <c r="H32" s="144">
        <f t="shared" si="14"/>
        <v>163169</v>
      </c>
      <c r="I32" s="144">
        <f t="shared" si="14"/>
        <v>164388</v>
      </c>
      <c r="J32" s="144">
        <f t="shared" si="14"/>
        <v>171133</v>
      </c>
    </row>
    <row r="33" spans="2:10" x14ac:dyDescent="0.25">
      <c r="B33" s="141" t="s">
        <v>113</v>
      </c>
      <c r="C33" s="142">
        <v>108899</v>
      </c>
      <c r="D33" s="142">
        <v>108802</v>
      </c>
      <c r="E33" s="142">
        <v>106842</v>
      </c>
      <c r="F33" s="142">
        <v>109199</v>
      </c>
      <c r="G33" s="142">
        <v>105661</v>
      </c>
      <c r="H33" s="142">
        <v>106444</v>
      </c>
      <c r="I33" s="142">
        <v>109009</v>
      </c>
      <c r="J33" s="142">
        <v>112856</v>
      </c>
    </row>
    <row r="34" spans="2:10" x14ac:dyDescent="0.25">
      <c r="B34" s="141" t="s">
        <v>114</v>
      </c>
      <c r="C34" s="142">
        <v>37786</v>
      </c>
      <c r="D34" s="146">
        <v>43565</v>
      </c>
      <c r="E34" s="146">
        <v>44456</v>
      </c>
      <c r="F34" s="146">
        <v>52203</v>
      </c>
      <c r="G34" s="146">
        <v>55425</v>
      </c>
      <c r="H34" s="142">
        <v>55412</v>
      </c>
      <c r="I34" s="142">
        <v>54077</v>
      </c>
      <c r="J34" s="142">
        <v>57181</v>
      </c>
    </row>
    <row r="35" spans="2:10" ht="15.75" thickBot="1" x14ac:dyDescent="0.3">
      <c r="B35" s="147" t="s">
        <v>115</v>
      </c>
      <c r="C35" s="148">
        <v>1383</v>
      </c>
      <c r="D35" s="148">
        <v>1188</v>
      </c>
      <c r="E35" s="148">
        <v>748</v>
      </c>
      <c r="F35" s="148">
        <v>833</v>
      </c>
      <c r="G35" s="148">
        <v>971</v>
      </c>
      <c r="H35" s="148">
        <v>1313</v>
      </c>
      <c r="I35" s="148">
        <v>1302</v>
      </c>
      <c r="J35" s="148">
        <v>1096</v>
      </c>
    </row>
    <row r="36" spans="2:10" x14ac:dyDescent="0.25">
      <c r="B36" s="149"/>
      <c r="C36" s="150"/>
      <c r="D36" s="150"/>
      <c r="E36" s="4"/>
      <c r="F36" s="4"/>
      <c r="G36" s="4"/>
      <c r="H36" s="48"/>
      <c r="I36" s="48"/>
      <c r="J36" s="48"/>
    </row>
    <row r="37" spans="2:10" x14ac:dyDescent="0.25">
      <c r="B37" s="4"/>
      <c r="C37" s="4"/>
      <c r="D37" s="4"/>
      <c r="E37" s="4"/>
      <c r="F37" s="4"/>
      <c r="G37" s="4"/>
      <c r="H37" s="4"/>
      <c r="I37" s="4"/>
      <c r="J37" s="4"/>
    </row>
    <row r="38" spans="2:10" x14ac:dyDescent="0.25">
      <c r="B38" s="59" t="s">
        <v>137</v>
      </c>
      <c r="C38" s="59"/>
      <c r="D38" s="59"/>
      <c r="E38" s="59"/>
      <c r="F38" s="59"/>
      <c r="G38" s="59"/>
      <c r="H38" s="59"/>
      <c r="I38" s="59"/>
      <c r="J38" s="59"/>
    </row>
    <row r="39" spans="2:10" x14ac:dyDescent="0.25">
      <c r="B39" s="4"/>
      <c r="C39" s="4"/>
      <c r="D39" s="4"/>
      <c r="E39" s="4"/>
      <c r="F39" s="4"/>
      <c r="G39" s="4"/>
      <c r="H39" s="4"/>
      <c r="I39" s="4"/>
      <c r="J39" s="4"/>
    </row>
    <row r="40" spans="2:10" ht="15.75" thickBot="1" x14ac:dyDescent="0.3">
      <c r="B40" s="124" t="s">
        <v>138</v>
      </c>
      <c r="C40" s="129">
        <f t="shared" ref="C40:I40" si="15">C7</f>
        <v>2010</v>
      </c>
      <c r="D40" s="129">
        <f t="shared" si="15"/>
        <v>2011</v>
      </c>
      <c r="E40" s="129">
        <f t="shared" si="15"/>
        <v>2012</v>
      </c>
      <c r="F40" s="129">
        <f t="shared" si="15"/>
        <v>2013</v>
      </c>
      <c r="G40" s="129">
        <f t="shared" si="15"/>
        <v>2014</v>
      </c>
      <c r="H40" s="129">
        <f t="shared" si="15"/>
        <v>2015</v>
      </c>
      <c r="I40" s="129">
        <f t="shared" si="15"/>
        <v>2016</v>
      </c>
      <c r="J40" s="129">
        <f>J7</f>
        <v>2017</v>
      </c>
    </row>
    <row r="41" spans="2:10" ht="15.75" thickBot="1" x14ac:dyDescent="0.3">
      <c r="B41" s="151" t="s">
        <v>124</v>
      </c>
      <c r="C41" s="152">
        <v>1483759.45</v>
      </c>
      <c r="D41" s="152">
        <v>1380878.86</v>
      </c>
      <c r="E41" s="152">
        <v>1355753.34</v>
      </c>
      <c r="F41" s="152">
        <v>1326430.46</v>
      </c>
      <c r="G41" s="152">
        <v>1326430.46</v>
      </c>
      <c r="H41" s="152">
        <v>1326430.46</v>
      </c>
      <c r="I41" s="152">
        <v>894050</v>
      </c>
      <c r="J41" s="152">
        <v>821562</v>
      </c>
    </row>
    <row r="42" spans="2:10" x14ac:dyDescent="0.25">
      <c r="B42" s="153" t="s">
        <v>125</v>
      </c>
      <c r="C42" s="154"/>
      <c r="D42" s="154"/>
      <c r="E42" s="154"/>
      <c r="F42" s="154"/>
      <c r="G42" s="154"/>
      <c r="H42" s="154"/>
      <c r="I42" s="154"/>
      <c r="J42" s="154"/>
    </row>
    <row r="43" spans="2:10" x14ac:dyDescent="0.25">
      <c r="B43" s="140" t="s">
        <v>126</v>
      </c>
      <c r="C43" s="155">
        <v>43006063.289999999</v>
      </c>
      <c r="D43" s="155">
        <v>42114085.030000001</v>
      </c>
      <c r="E43" s="155">
        <v>38204550.789999999</v>
      </c>
      <c r="F43" s="155">
        <v>38868677.090000004</v>
      </c>
      <c r="G43" s="155">
        <v>39777253</v>
      </c>
      <c r="H43" s="155">
        <v>38430000</v>
      </c>
      <c r="I43" s="155">
        <f>39704967</f>
        <v>39704967</v>
      </c>
      <c r="J43" s="155">
        <v>40513363</v>
      </c>
    </row>
    <row r="44" spans="2:10" x14ac:dyDescent="0.25">
      <c r="B44" s="140" t="s">
        <v>127</v>
      </c>
      <c r="C44" s="155">
        <v>14732014.449999999</v>
      </c>
      <c r="D44" s="155">
        <v>14052108.439999999</v>
      </c>
      <c r="E44" s="155">
        <v>12847393.77</v>
      </c>
      <c r="F44" s="155">
        <v>12297432.380000001</v>
      </c>
      <c r="G44" s="155">
        <v>11683932.220000001</v>
      </c>
      <c r="H44" s="155">
        <v>11230000</v>
      </c>
      <c r="I44" s="155">
        <v>11685829</v>
      </c>
      <c r="J44" s="155">
        <v>12008051</v>
      </c>
    </row>
    <row r="45" spans="2:10" x14ac:dyDescent="0.25">
      <c r="B45" s="140" t="s">
        <v>128</v>
      </c>
      <c r="C45" s="155">
        <v>2316870.5</v>
      </c>
      <c r="D45" s="155">
        <v>2201026.98</v>
      </c>
      <c r="E45" s="155">
        <v>2201026.98</v>
      </c>
      <c r="F45" s="155">
        <v>2201027</v>
      </c>
      <c r="G45" s="155">
        <v>2201027</v>
      </c>
      <c r="H45" s="155">
        <v>2201027</v>
      </c>
      <c r="I45" s="155">
        <v>2711540</v>
      </c>
      <c r="J45" s="155">
        <v>2767141</v>
      </c>
    </row>
    <row r="46" spans="2:10" ht="15.75" thickBot="1" x14ac:dyDescent="0.3">
      <c r="B46" s="156" t="s">
        <v>129</v>
      </c>
      <c r="C46" s="157">
        <f t="shared" ref="C46:H46" si="16">SUM(C43:C45)</f>
        <v>60054948.239999995</v>
      </c>
      <c r="D46" s="157">
        <f t="shared" si="16"/>
        <v>58367220.449999996</v>
      </c>
      <c r="E46" s="157">
        <f t="shared" si="16"/>
        <v>53252971.539999999</v>
      </c>
      <c r="F46" s="157">
        <f t="shared" si="16"/>
        <v>53367136.470000006</v>
      </c>
      <c r="G46" s="157">
        <f t="shared" si="16"/>
        <v>53662212.219999999</v>
      </c>
      <c r="H46" s="157">
        <f t="shared" si="16"/>
        <v>51861027</v>
      </c>
      <c r="I46" s="157">
        <f>SUM(I43:I45)</f>
        <v>54102336</v>
      </c>
      <c r="J46" s="157">
        <f>SUM(J43:J45)</f>
        <v>55288555</v>
      </c>
    </row>
    <row r="47" spans="2:10" x14ac:dyDescent="0.25">
      <c r="B47" s="153" t="s">
        <v>130</v>
      </c>
      <c r="C47" s="154"/>
      <c r="D47" s="154"/>
      <c r="E47" s="154"/>
      <c r="F47" s="154"/>
      <c r="G47" s="154"/>
      <c r="H47" s="154"/>
      <c r="I47" s="154"/>
      <c r="J47" s="154"/>
    </row>
    <row r="48" spans="2:10" x14ac:dyDescent="0.25">
      <c r="B48" s="140" t="s">
        <v>126</v>
      </c>
      <c r="C48" s="155">
        <v>5271055.5</v>
      </c>
      <c r="D48" s="155">
        <v>5313459.84</v>
      </c>
      <c r="E48" s="155">
        <v>5040428.2699999996</v>
      </c>
      <c r="F48" s="155">
        <v>5304962.0199999996</v>
      </c>
      <c r="G48" s="155">
        <v>5375670.9000000004</v>
      </c>
      <c r="H48" s="155">
        <v>5440000</v>
      </c>
      <c r="I48" s="155">
        <v>5518614.5</v>
      </c>
      <c r="J48" s="155">
        <v>5842907</v>
      </c>
    </row>
    <row r="49" spans="2:10" ht="15.75" thickBot="1" x14ac:dyDescent="0.3">
      <c r="B49" s="158" t="s">
        <v>131</v>
      </c>
      <c r="C49" s="159">
        <v>418225.5</v>
      </c>
      <c r="D49" s="159">
        <v>385776</v>
      </c>
      <c r="E49" s="159">
        <v>374292</v>
      </c>
      <c r="F49" s="159">
        <v>385014</v>
      </c>
      <c r="G49" s="159">
        <v>379662</v>
      </c>
      <c r="H49" s="159">
        <v>372000</v>
      </c>
      <c r="I49" s="159">
        <v>357375</v>
      </c>
      <c r="J49" s="159">
        <v>436506</v>
      </c>
    </row>
    <row r="50" spans="2:10" ht="15.75" thickBot="1" x14ac:dyDescent="0.3">
      <c r="B50" s="160" t="s">
        <v>132</v>
      </c>
      <c r="C50" s="161">
        <f t="shared" ref="C50:H50" si="17">SUM(C48:C49)</f>
        <v>5689281</v>
      </c>
      <c r="D50" s="161">
        <f t="shared" si="17"/>
        <v>5699235.8399999999</v>
      </c>
      <c r="E50" s="161">
        <f t="shared" si="17"/>
        <v>5414720.2699999996</v>
      </c>
      <c r="F50" s="161">
        <f t="shared" si="17"/>
        <v>5689976.0199999996</v>
      </c>
      <c r="G50" s="161">
        <f t="shared" si="17"/>
        <v>5755332.9000000004</v>
      </c>
      <c r="H50" s="161">
        <f t="shared" si="17"/>
        <v>5812000</v>
      </c>
      <c r="I50" s="161">
        <f>SUM(I48:I49)</f>
        <v>5875989.5</v>
      </c>
      <c r="J50" s="161">
        <f>SUM(J48:J49)</f>
        <v>6279413</v>
      </c>
    </row>
    <row r="51" spans="2:10" ht="15.75" thickBot="1" x14ac:dyDescent="0.3">
      <c r="B51" s="162" t="s">
        <v>133</v>
      </c>
      <c r="C51" s="152">
        <v>67227988.689999998</v>
      </c>
      <c r="D51" s="152">
        <v>65447335.149999999</v>
      </c>
      <c r="E51" s="152">
        <f t="shared" ref="E51:J51" si="18">+E50+E46+E41</f>
        <v>60023445.150000006</v>
      </c>
      <c r="F51" s="152">
        <f t="shared" si="18"/>
        <v>60383542.95000001</v>
      </c>
      <c r="G51" s="152">
        <f t="shared" si="18"/>
        <v>60743975.579999998</v>
      </c>
      <c r="H51" s="152">
        <f t="shared" si="18"/>
        <v>58999457.460000001</v>
      </c>
      <c r="I51" s="152">
        <f t="shared" si="18"/>
        <v>60872375.5</v>
      </c>
      <c r="J51" s="152">
        <f t="shared" si="18"/>
        <v>62389530</v>
      </c>
    </row>
    <row r="52" spans="2:10" ht="15.75" thickBot="1" x14ac:dyDescent="0.3">
      <c r="B52" s="124" t="s">
        <v>220</v>
      </c>
    </row>
    <row r="53" spans="2:10" ht="15.75" thickBot="1" x14ac:dyDescent="0.3">
      <c r="B53" s="162" t="s">
        <v>219</v>
      </c>
      <c r="C53" s="163">
        <f>+C51/Pàg.1!C6</f>
        <v>8.9489588840076131</v>
      </c>
      <c r="D53" s="163">
        <f>+D51/Pàg.1!D6</f>
        <v>8.6804577035600481</v>
      </c>
      <c r="E53" s="163">
        <f>+E51/Pàg.1!E6</f>
        <v>7.9290182438853511</v>
      </c>
      <c r="F53" s="163">
        <f>+F51/Pàg.1!F6</f>
        <v>7.9939556307215733</v>
      </c>
      <c r="G53" s="163">
        <f>+G51/Pàg.1!G6</f>
        <v>8.0788348486474693</v>
      </c>
      <c r="H53" s="163">
        <f>+H51/Pàg.1!H6</f>
        <v>7.8581012921234734</v>
      </c>
      <c r="I53" s="163">
        <f>+I51/Pàg.1!I6</f>
        <v>8.0919373445018188</v>
      </c>
      <c r="J53" s="163">
        <f>+J51/Pàg.1!J6</f>
        <v>8.2571378657275236</v>
      </c>
    </row>
  </sheetData>
  <phoneticPr fontId="0" type="noConversion"/>
  <pageMargins left="0.7" right="0.7" top="0.75" bottom="0.75" header="0.3" footer="0.3"/>
  <pageSetup paperSize="9" scale="89" orientation="landscape" r:id="rId1"/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zoomScaleNormal="100" workbookViewId="0"/>
  </sheetViews>
  <sheetFormatPr baseColWidth="10" defaultColWidth="11.42578125" defaultRowHeight="15" x14ac:dyDescent="0.25"/>
  <cols>
    <col min="1" max="1" width="9.140625" style="1" customWidth="1"/>
    <col min="2" max="2" width="58.7109375" style="1" customWidth="1"/>
    <col min="3" max="7" width="11.7109375" style="1" customWidth="1"/>
    <col min="8" max="8" width="11.7109375" style="4" customWidth="1"/>
    <col min="9" max="10" width="11.7109375" style="1" customWidth="1"/>
    <col min="11" max="16384" width="11.42578125" style="1"/>
  </cols>
  <sheetData>
    <row r="2" spans="2:10" ht="17.25" x14ac:dyDescent="0.3">
      <c r="B2" s="209" t="s">
        <v>3</v>
      </c>
    </row>
    <row r="3" spans="2:10" x14ac:dyDescent="0.25">
      <c r="B3" s="26"/>
    </row>
    <row r="4" spans="2:10" x14ac:dyDescent="0.25">
      <c r="B4" s="26"/>
    </row>
    <row r="5" spans="2:10" x14ac:dyDescent="0.25">
      <c r="B5" s="59" t="s">
        <v>148</v>
      </c>
      <c r="C5" s="4"/>
      <c r="D5" s="4"/>
      <c r="E5" s="4"/>
      <c r="F5" s="4"/>
      <c r="G5" s="4"/>
      <c r="I5" s="4"/>
      <c r="J5" s="4"/>
    </row>
    <row r="6" spans="2:10" ht="30" x14ac:dyDescent="0.25">
      <c r="B6" s="60"/>
      <c r="C6" s="4"/>
      <c r="D6" s="4"/>
      <c r="E6" s="4"/>
      <c r="F6" s="4"/>
      <c r="G6" s="4"/>
      <c r="I6" s="4"/>
      <c r="J6" s="230" t="s">
        <v>253</v>
      </c>
    </row>
    <row r="7" spans="2:10" ht="15.75" thickBot="1" x14ac:dyDescent="0.3">
      <c r="B7" s="61"/>
      <c r="C7" s="62">
        <v>2010</v>
      </c>
      <c r="D7" s="62">
        <v>2011</v>
      </c>
      <c r="E7" s="62">
        <v>2012</v>
      </c>
      <c r="F7" s="62">
        <v>2013</v>
      </c>
      <c r="G7" s="62">
        <v>2014</v>
      </c>
      <c r="H7" s="62">
        <v>2015</v>
      </c>
      <c r="I7" s="62">
        <v>2016</v>
      </c>
      <c r="J7" s="62">
        <v>2017</v>
      </c>
    </row>
    <row r="8" spans="2:10" x14ac:dyDescent="0.25">
      <c r="B8" s="119" t="s">
        <v>139</v>
      </c>
      <c r="C8" s="120"/>
      <c r="D8" s="120"/>
      <c r="E8" s="120"/>
      <c r="F8" s="120"/>
      <c r="G8" s="120"/>
      <c r="H8" s="120"/>
      <c r="I8" s="120"/>
      <c r="J8" s="120"/>
    </row>
    <row r="9" spans="2:10" x14ac:dyDescent="0.25">
      <c r="B9" s="14" t="s">
        <v>27</v>
      </c>
      <c r="C9" s="15">
        <v>110289</v>
      </c>
      <c r="D9" s="15">
        <v>105891</v>
      </c>
      <c r="E9" s="15">
        <v>100804</v>
      </c>
      <c r="F9" s="15">
        <v>95778</v>
      </c>
      <c r="G9" s="15">
        <v>89778</v>
      </c>
      <c r="H9" s="15">
        <v>82330</v>
      </c>
      <c r="I9" s="15">
        <v>70636</v>
      </c>
      <c r="J9" s="121" t="s">
        <v>221</v>
      </c>
    </row>
    <row r="10" spans="2:10" x14ac:dyDescent="0.25">
      <c r="B10" s="14" t="s">
        <v>28</v>
      </c>
      <c r="C10" s="15">
        <v>31790</v>
      </c>
      <c r="D10" s="15">
        <v>32082</v>
      </c>
      <c r="E10" s="15">
        <v>29449</v>
      </c>
      <c r="F10" s="15">
        <v>25611</v>
      </c>
      <c r="G10" s="15">
        <v>24590</v>
      </c>
      <c r="H10" s="15">
        <v>23261</v>
      </c>
      <c r="I10" s="15">
        <v>20760</v>
      </c>
      <c r="J10" s="121" t="s">
        <v>221</v>
      </c>
    </row>
    <row r="11" spans="2:10" x14ac:dyDescent="0.25">
      <c r="B11" s="14" t="s">
        <v>29</v>
      </c>
      <c r="C11" s="15">
        <v>14472</v>
      </c>
      <c r="D11" s="15">
        <v>15950</v>
      </c>
      <c r="E11" s="15">
        <v>18272</v>
      </c>
      <c r="F11" s="15">
        <v>14956</v>
      </c>
      <c r="G11" s="15">
        <v>15233</v>
      </c>
      <c r="H11" s="15">
        <v>13608</v>
      </c>
      <c r="I11" s="15">
        <v>11931</v>
      </c>
      <c r="J11" s="121" t="s">
        <v>221</v>
      </c>
    </row>
    <row r="12" spans="2:10" x14ac:dyDescent="0.25">
      <c r="B12" s="14" t="s">
        <v>30</v>
      </c>
      <c r="C12" s="15">
        <v>23643</v>
      </c>
      <c r="D12" s="15">
        <v>23782</v>
      </c>
      <c r="E12" s="15">
        <v>23841</v>
      </c>
      <c r="F12" s="15">
        <v>22302</v>
      </c>
      <c r="G12" s="15">
        <v>20601</v>
      </c>
      <c r="H12" s="15">
        <v>18727</v>
      </c>
      <c r="I12" s="15">
        <v>19424</v>
      </c>
      <c r="J12" s="121" t="s">
        <v>221</v>
      </c>
    </row>
    <row r="13" spans="2:10" x14ac:dyDescent="0.25">
      <c r="B13" s="14" t="s">
        <v>31</v>
      </c>
      <c r="C13" s="15">
        <v>8176</v>
      </c>
      <c r="D13" s="15">
        <v>7429</v>
      </c>
      <c r="E13" s="15">
        <v>7487</v>
      </c>
      <c r="F13" s="15">
        <v>5708</v>
      </c>
      <c r="G13" s="15">
        <v>6063</v>
      </c>
      <c r="H13" s="15">
        <v>4417</v>
      </c>
      <c r="I13" s="15">
        <v>4925</v>
      </c>
      <c r="J13" s="121" t="s">
        <v>221</v>
      </c>
    </row>
    <row r="14" spans="2:10" ht="15.75" thickBot="1" x14ac:dyDescent="0.3">
      <c r="B14" s="122" t="s">
        <v>140</v>
      </c>
      <c r="C14" s="123">
        <f>+SUM(C9:C13)</f>
        <v>188370</v>
      </c>
      <c r="D14" s="123">
        <f>+SUM(D9:D13)</f>
        <v>185134</v>
      </c>
      <c r="E14" s="123">
        <f>+SUM(E9:E13)</f>
        <v>179853</v>
      </c>
      <c r="F14" s="123">
        <f>+SUM(F9:F13)</f>
        <v>164355</v>
      </c>
      <c r="G14" s="123">
        <f t="shared" ref="G14:I14" si="0">+SUM(G9:G13)</f>
        <v>156265</v>
      </c>
      <c r="H14" s="123">
        <f t="shared" si="0"/>
        <v>142343</v>
      </c>
      <c r="I14" s="123">
        <f t="shared" si="0"/>
        <v>127676</v>
      </c>
      <c r="J14" s="233" t="s">
        <v>221</v>
      </c>
    </row>
    <row r="15" spans="2:10" x14ac:dyDescent="0.25">
      <c r="B15" s="119" t="s">
        <v>141</v>
      </c>
      <c r="C15" s="120"/>
      <c r="D15" s="120"/>
      <c r="E15" s="120"/>
      <c r="F15" s="120"/>
      <c r="G15" s="120"/>
      <c r="H15" s="120"/>
      <c r="I15" s="120"/>
      <c r="J15" s="120"/>
    </row>
    <row r="16" spans="2:10" x14ac:dyDescent="0.25">
      <c r="B16" s="14" t="s">
        <v>27</v>
      </c>
      <c r="C16" s="15">
        <v>122643</v>
      </c>
      <c r="D16" s="15">
        <v>106814</v>
      </c>
      <c r="E16" s="15">
        <v>108902</v>
      </c>
      <c r="F16" s="15">
        <v>103963</v>
      </c>
      <c r="G16" s="15">
        <v>102495</v>
      </c>
      <c r="H16" s="15">
        <v>94389</v>
      </c>
      <c r="I16" s="15">
        <v>76976</v>
      </c>
      <c r="J16" s="121" t="s">
        <v>221</v>
      </c>
    </row>
    <row r="17" spans="2:10" x14ac:dyDescent="0.25">
      <c r="B17" s="14" t="s">
        <v>28</v>
      </c>
      <c r="C17" s="15">
        <v>32845</v>
      </c>
      <c r="D17" s="15">
        <v>30140</v>
      </c>
      <c r="E17" s="15">
        <v>31244</v>
      </c>
      <c r="F17" s="15">
        <v>27627</v>
      </c>
      <c r="G17" s="15">
        <v>25710</v>
      </c>
      <c r="H17" s="15">
        <v>26297</v>
      </c>
      <c r="I17" s="15">
        <v>20901</v>
      </c>
      <c r="J17" s="121" t="s">
        <v>221</v>
      </c>
    </row>
    <row r="18" spans="2:10" x14ac:dyDescent="0.25">
      <c r="B18" s="14" t="s">
        <v>29</v>
      </c>
      <c r="C18" s="15">
        <v>18958</v>
      </c>
      <c r="D18" s="15">
        <v>19973</v>
      </c>
      <c r="E18" s="15">
        <v>20724</v>
      </c>
      <c r="F18" s="15">
        <v>18593</v>
      </c>
      <c r="G18" s="15">
        <v>17186</v>
      </c>
      <c r="H18" s="15">
        <v>16528</v>
      </c>
      <c r="I18" s="15">
        <v>14698</v>
      </c>
      <c r="J18" s="121" t="s">
        <v>221</v>
      </c>
    </row>
    <row r="19" spans="2:10" x14ac:dyDescent="0.25">
      <c r="B19" s="14" t="s">
        <v>30</v>
      </c>
      <c r="C19" s="15">
        <v>26930</v>
      </c>
      <c r="D19" s="15">
        <v>22187</v>
      </c>
      <c r="E19" s="15">
        <v>24529</v>
      </c>
      <c r="F19" s="15">
        <v>24044</v>
      </c>
      <c r="G19" s="15">
        <v>24267</v>
      </c>
      <c r="H19" s="15">
        <v>21122</v>
      </c>
      <c r="I19" s="15">
        <v>19271</v>
      </c>
      <c r="J19" s="121" t="s">
        <v>221</v>
      </c>
    </row>
    <row r="20" spans="2:10" x14ac:dyDescent="0.25">
      <c r="B20" s="14" t="s">
        <v>31</v>
      </c>
      <c r="C20" s="15">
        <v>7451</v>
      </c>
      <c r="D20" s="15">
        <v>6143</v>
      </c>
      <c r="E20" s="15">
        <v>7925</v>
      </c>
      <c r="F20" s="15">
        <v>5676</v>
      </c>
      <c r="G20" s="15">
        <v>7181</v>
      </c>
      <c r="H20" s="15">
        <v>6028</v>
      </c>
      <c r="I20" s="15">
        <v>5630</v>
      </c>
      <c r="J20" s="121" t="s">
        <v>221</v>
      </c>
    </row>
    <row r="21" spans="2:10" ht="15.75" thickBot="1" x14ac:dyDescent="0.3">
      <c r="B21" s="122" t="s">
        <v>142</v>
      </c>
      <c r="C21" s="123">
        <f>+SUM(C16:C20)</f>
        <v>208827</v>
      </c>
      <c r="D21" s="123">
        <f>+SUM(D16:D20)</f>
        <v>185257</v>
      </c>
      <c r="E21" s="123">
        <f>+SUM(E16:E20)</f>
        <v>193324</v>
      </c>
      <c r="F21" s="123">
        <f>+SUM(F16:F20)</f>
        <v>179903</v>
      </c>
      <c r="G21" s="123">
        <f t="shared" ref="G21:I21" si="1">+SUM(G16:G20)</f>
        <v>176839</v>
      </c>
      <c r="H21" s="123">
        <f t="shared" si="1"/>
        <v>164364</v>
      </c>
      <c r="I21" s="123">
        <f t="shared" si="1"/>
        <v>137476</v>
      </c>
      <c r="J21" s="233" t="s">
        <v>221</v>
      </c>
    </row>
    <row r="22" spans="2:10" x14ac:dyDescent="0.25">
      <c r="B22" s="60"/>
      <c r="C22" s="4"/>
      <c r="D22" s="4"/>
      <c r="E22" s="4"/>
      <c r="F22" s="4"/>
      <c r="G22" s="4"/>
      <c r="H22" s="212"/>
      <c r="I22" s="212"/>
      <c r="J22" s="212"/>
    </row>
    <row r="23" spans="2:10" x14ac:dyDescent="0.25">
      <c r="B23" s="60"/>
      <c r="C23" s="4"/>
      <c r="D23" s="4"/>
      <c r="E23" s="4"/>
      <c r="F23" s="4"/>
      <c r="G23" s="4"/>
      <c r="I23" s="4"/>
      <c r="J23" s="4"/>
    </row>
    <row r="24" spans="2:10" x14ac:dyDescent="0.25">
      <c r="B24" s="59" t="s">
        <v>143</v>
      </c>
      <c r="C24" s="4"/>
      <c r="D24" s="4"/>
      <c r="E24" s="4"/>
      <c r="F24" s="4"/>
      <c r="G24" s="4"/>
      <c r="I24" s="4"/>
      <c r="J24" s="4"/>
    </row>
    <row r="25" spans="2:10" x14ac:dyDescent="0.25">
      <c r="B25" s="60"/>
      <c r="C25" s="4"/>
      <c r="D25" s="4"/>
      <c r="E25" s="4"/>
      <c r="F25" s="4"/>
      <c r="G25" s="4"/>
      <c r="I25" s="4"/>
      <c r="J25" s="4"/>
    </row>
    <row r="26" spans="2:10" ht="15.75" thickBot="1" x14ac:dyDescent="0.3">
      <c r="B26" s="124" t="s">
        <v>138</v>
      </c>
      <c r="C26" s="62">
        <f t="shared" ref="C26:G26" si="2">+C7</f>
        <v>2010</v>
      </c>
      <c r="D26" s="62">
        <f t="shared" si="2"/>
        <v>2011</v>
      </c>
      <c r="E26" s="62">
        <f t="shared" si="2"/>
        <v>2012</v>
      </c>
      <c r="F26" s="62">
        <f t="shared" si="2"/>
        <v>2013</v>
      </c>
      <c r="G26" s="62">
        <f t="shared" si="2"/>
        <v>2014</v>
      </c>
      <c r="H26" s="62">
        <f>+H7</f>
        <v>2015</v>
      </c>
      <c r="I26" s="62">
        <f>+I7</f>
        <v>2016</v>
      </c>
      <c r="J26" s="62">
        <f>+J7</f>
        <v>2017</v>
      </c>
    </row>
    <row r="27" spans="2:10" x14ac:dyDescent="0.25">
      <c r="B27" s="119" t="s">
        <v>144</v>
      </c>
      <c r="C27" s="125"/>
      <c r="D27" s="125"/>
      <c r="E27" s="125"/>
      <c r="F27" s="125"/>
      <c r="G27" s="125"/>
      <c r="H27" s="125"/>
      <c r="I27" s="125"/>
      <c r="J27" s="125"/>
    </row>
    <row r="28" spans="2:10" x14ac:dyDescent="0.25">
      <c r="B28" s="14" t="s">
        <v>27</v>
      </c>
      <c r="C28" s="121">
        <v>900000</v>
      </c>
      <c r="D28" s="16">
        <v>903600</v>
      </c>
      <c r="E28" s="16">
        <f>856835+3470</f>
        <v>860305</v>
      </c>
      <c r="F28" s="16">
        <f>766650+17000+3000</f>
        <v>786650</v>
      </c>
      <c r="G28" s="16">
        <v>786455</v>
      </c>
      <c r="H28" s="16">
        <v>770700</v>
      </c>
      <c r="I28" s="16">
        <v>767490</v>
      </c>
      <c r="J28" s="16">
        <v>765430</v>
      </c>
    </row>
    <row r="29" spans="2:10" x14ac:dyDescent="0.25">
      <c r="B29" s="14" t="s">
        <v>28</v>
      </c>
      <c r="C29" s="121">
        <v>370000</v>
      </c>
      <c r="D29" s="16">
        <v>375950</v>
      </c>
      <c r="E29" s="16">
        <v>359825</v>
      </c>
      <c r="F29" s="16">
        <v>331470</v>
      </c>
      <c r="G29" s="16">
        <v>331720</v>
      </c>
      <c r="H29" s="16">
        <v>304590</v>
      </c>
      <c r="I29" s="16">
        <v>302020</v>
      </c>
      <c r="J29" s="16">
        <v>301150</v>
      </c>
    </row>
    <row r="30" spans="2:10" x14ac:dyDescent="0.25">
      <c r="B30" s="14" t="s">
        <v>29</v>
      </c>
      <c r="C30" s="121">
        <v>300000</v>
      </c>
      <c r="D30" s="16">
        <v>297600</v>
      </c>
      <c r="E30" s="16">
        <v>286180</v>
      </c>
      <c r="F30" s="16">
        <v>265520</v>
      </c>
      <c r="G30" s="16">
        <v>265715</v>
      </c>
      <c r="H30" s="16">
        <v>225260</v>
      </c>
      <c r="I30" s="16">
        <v>224860</v>
      </c>
      <c r="J30" s="16">
        <v>222840</v>
      </c>
    </row>
    <row r="31" spans="2:10" x14ac:dyDescent="0.25">
      <c r="B31" s="14" t="s">
        <v>30</v>
      </c>
      <c r="C31" s="121">
        <v>240000</v>
      </c>
      <c r="D31" s="16">
        <v>247950</v>
      </c>
      <c r="E31" s="16">
        <v>235520</v>
      </c>
      <c r="F31" s="16">
        <v>218970</v>
      </c>
      <c r="G31" s="16">
        <v>217325</v>
      </c>
      <c r="H31" s="16">
        <v>201350</v>
      </c>
      <c r="I31" s="16">
        <v>202850</v>
      </c>
      <c r="J31" s="16">
        <v>206315</v>
      </c>
    </row>
    <row r="32" spans="2:10" x14ac:dyDescent="0.25">
      <c r="B32" s="14" t="s">
        <v>31</v>
      </c>
      <c r="C32" s="121">
        <v>100000</v>
      </c>
      <c r="D32" s="16">
        <v>97800</v>
      </c>
      <c r="E32" s="16">
        <v>91930</v>
      </c>
      <c r="F32" s="16">
        <v>83010</v>
      </c>
      <c r="G32" s="16">
        <v>81660</v>
      </c>
      <c r="H32" s="16">
        <v>80470</v>
      </c>
      <c r="I32" s="16">
        <v>79120</v>
      </c>
      <c r="J32" s="16">
        <v>78660</v>
      </c>
    </row>
    <row r="33" spans="2:10" ht="15.75" thickBot="1" x14ac:dyDescent="0.3">
      <c r="B33" s="122" t="s">
        <v>145</v>
      </c>
      <c r="C33" s="126">
        <v>1909300</v>
      </c>
      <c r="D33" s="126">
        <f t="shared" ref="D33:I33" si="3">+SUM(D28:D32)</f>
        <v>1922900</v>
      </c>
      <c r="E33" s="126">
        <f t="shared" si="3"/>
        <v>1833760</v>
      </c>
      <c r="F33" s="126">
        <f t="shared" si="3"/>
        <v>1685620</v>
      </c>
      <c r="G33" s="126">
        <f t="shared" si="3"/>
        <v>1682875</v>
      </c>
      <c r="H33" s="126">
        <f t="shared" si="3"/>
        <v>1582370</v>
      </c>
      <c r="I33" s="126">
        <f t="shared" si="3"/>
        <v>1576340</v>
      </c>
      <c r="J33" s="126">
        <f t="shared" ref="J33" si="4">+SUM(J28:J32)</f>
        <v>1574395</v>
      </c>
    </row>
    <row r="34" spans="2:10" x14ac:dyDescent="0.25">
      <c r="B34" s="119" t="s">
        <v>146</v>
      </c>
      <c r="C34" s="125"/>
      <c r="D34" s="125"/>
      <c r="E34" s="125"/>
      <c r="F34" s="125"/>
      <c r="G34" s="125"/>
      <c r="H34" s="125"/>
      <c r="I34" s="125"/>
      <c r="J34" s="125"/>
    </row>
    <row r="35" spans="2:10" x14ac:dyDescent="0.25">
      <c r="B35" s="14" t="s">
        <v>27</v>
      </c>
      <c r="C35" s="121">
        <v>750000</v>
      </c>
      <c r="D35" s="16">
        <v>892400</v>
      </c>
      <c r="E35" s="16">
        <v>849630</v>
      </c>
      <c r="F35" s="16">
        <f>781195+3000</f>
        <v>784195</v>
      </c>
      <c r="G35" s="16">
        <v>764645</v>
      </c>
      <c r="H35" s="16">
        <v>769440</v>
      </c>
      <c r="I35" s="16">
        <v>767490</v>
      </c>
      <c r="J35" s="16">
        <v>765430</v>
      </c>
    </row>
    <row r="36" spans="2:10" x14ac:dyDescent="0.25">
      <c r="B36" s="14" t="s">
        <v>28</v>
      </c>
      <c r="C36" s="121">
        <v>330000</v>
      </c>
      <c r="D36" s="16">
        <v>360350</v>
      </c>
      <c r="E36" s="16">
        <v>352935</v>
      </c>
      <c r="F36" s="16">
        <v>330670</v>
      </c>
      <c r="G36" s="16">
        <v>327720</v>
      </c>
      <c r="H36" s="16">
        <v>303490</v>
      </c>
      <c r="I36" s="16">
        <v>302020</v>
      </c>
      <c r="J36" s="16">
        <v>301150</v>
      </c>
    </row>
    <row r="37" spans="2:10" x14ac:dyDescent="0.25">
      <c r="B37" s="14" t="s">
        <v>29</v>
      </c>
      <c r="C37" s="121">
        <v>250000</v>
      </c>
      <c r="D37" s="16">
        <v>287600</v>
      </c>
      <c r="E37" s="16">
        <v>283615</v>
      </c>
      <c r="F37" s="16">
        <v>263120</v>
      </c>
      <c r="G37" s="16">
        <v>254415</v>
      </c>
      <c r="H37" s="16">
        <v>224860</v>
      </c>
      <c r="I37" s="16">
        <v>224860</v>
      </c>
      <c r="J37" s="16">
        <v>222840</v>
      </c>
    </row>
    <row r="38" spans="2:10" x14ac:dyDescent="0.25">
      <c r="B38" s="14" t="s">
        <v>30</v>
      </c>
      <c r="C38" s="121">
        <v>170000</v>
      </c>
      <c r="D38" s="16">
        <v>231500</v>
      </c>
      <c r="E38" s="16">
        <v>222505</v>
      </c>
      <c r="F38" s="16">
        <v>212460</v>
      </c>
      <c r="G38" s="16">
        <v>206215</v>
      </c>
      <c r="H38" s="16">
        <v>199450</v>
      </c>
      <c r="I38" s="16">
        <v>202850</v>
      </c>
      <c r="J38" s="16">
        <v>206315</v>
      </c>
    </row>
    <row r="39" spans="2:10" x14ac:dyDescent="0.25">
      <c r="B39" s="14" t="s">
        <v>31</v>
      </c>
      <c r="C39" s="121">
        <v>80000</v>
      </c>
      <c r="D39" s="16">
        <v>94950</v>
      </c>
      <c r="E39" s="16">
        <v>89275</v>
      </c>
      <c r="F39" s="16">
        <v>82155</v>
      </c>
      <c r="G39" s="16">
        <v>74950</v>
      </c>
      <c r="H39" s="16">
        <v>79610</v>
      </c>
      <c r="I39" s="16">
        <v>79120</v>
      </c>
      <c r="J39" s="16">
        <v>78660</v>
      </c>
    </row>
    <row r="40" spans="2:10" ht="15.75" thickBot="1" x14ac:dyDescent="0.3">
      <c r="B40" s="122" t="s">
        <v>147</v>
      </c>
      <c r="C40" s="126">
        <v>1578950</v>
      </c>
      <c r="D40" s="126">
        <f t="shared" ref="D40:J40" si="5">+SUM(D35:D39)</f>
        <v>1866800</v>
      </c>
      <c r="E40" s="126">
        <f t="shared" si="5"/>
        <v>1797960</v>
      </c>
      <c r="F40" s="126">
        <f t="shared" si="5"/>
        <v>1672600</v>
      </c>
      <c r="G40" s="126">
        <f t="shared" si="5"/>
        <v>1627945</v>
      </c>
      <c r="H40" s="126">
        <f t="shared" si="5"/>
        <v>1576850</v>
      </c>
      <c r="I40" s="126">
        <f t="shared" si="5"/>
        <v>1576340</v>
      </c>
      <c r="J40" s="126">
        <f t="shared" si="5"/>
        <v>1574395</v>
      </c>
    </row>
  </sheetData>
  <phoneticPr fontId="0" type="noConversion"/>
  <pageMargins left="0.7" right="0.7" top="0.75" bottom="0.75" header="0.3" footer="0.3"/>
  <pageSetup paperSize="9" scale="89" orientation="landscape" r:id="rId1"/>
  <rowBreaks count="1" manualBreakCount="1"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8"/>
  <sheetViews>
    <sheetView zoomScaleNormal="100" workbookViewId="0"/>
  </sheetViews>
  <sheetFormatPr baseColWidth="10" defaultColWidth="11.42578125" defaultRowHeight="15" x14ac:dyDescent="0.25"/>
  <cols>
    <col min="1" max="1" width="9.140625" style="1" customWidth="1"/>
    <col min="2" max="2" width="58.7109375" style="1" customWidth="1"/>
    <col min="3" max="10" width="11.7109375" style="1" customWidth="1"/>
    <col min="11" max="16384" width="11.42578125" style="1"/>
  </cols>
  <sheetData>
    <row r="2" spans="2:10" ht="17.25" x14ac:dyDescent="0.3">
      <c r="B2" s="209" t="s">
        <v>157</v>
      </c>
    </row>
    <row r="3" spans="2:10" x14ac:dyDescent="0.25">
      <c r="B3" s="26"/>
    </row>
    <row r="4" spans="2:10" x14ac:dyDescent="0.25">
      <c r="B4" s="26"/>
    </row>
    <row r="5" spans="2:10" x14ac:dyDescent="0.25">
      <c r="B5" s="59" t="s">
        <v>158</v>
      </c>
      <c r="C5" s="4"/>
      <c r="D5" s="4"/>
      <c r="E5" s="4"/>
      <c r="F5" s="4"/>
      <c r="G5" s="4"/>
      <c r="H5" s="4"/>
      <c r="I5" s="4"/>
      <c r="J5" s="4"/>
    </row>
    <row r="6" spans="2:10" x14ac:dyDescent="0.25">
      <c r="B6" s="60"/>
      <c r="C6" s="4"/>
      <c r="D6" s="4"/>
      <c r="E6" s="4"/>
      <c r="F6" s="4"/>
      <c r="G6" s="4"/>
      <c r="H6" s="4"/>
      <c r="I6" s="4"/>
      <c r="J6" s="4"/>
    </row>
    <row r="7" spans="2:10" ht="15.75" thickBot="1" x14ac:dyDescent="0.3">
      <c r="B7" s="77"/>
      <c r="C7" s="78">
        <v>2010</v>
      </c>
      <c r="D7" s="78">
        <v>2011</v>
      </c>
      <c r="E7" s="78">
        <v>2012</v>
      </c>
      <c r="F7" s="78">
        <v>2013</v>
      </c>
      <c r="G7" s="78">
        <v>2014</v>
      </c>
      <c r="H7" s="78">
        <v>2015</v>
      </c>
      <c r="I7" s="78">
        <v>2016</v>
      </c>
      <c r="J7" s="78">
        <v>2017</v>
      </c>
    </row>
    <row r="8" spans="2:10" x14ac:dyDescent="0.25">
      <c r="B8" s="79" t="s">
        <v>163</v>
      </c>
      <c r="C8" s="80"/>
      <c r="D8" s="80"/>
      <c r="E8" s="80"/>
      <c r="F8" s="80"/>
      <c r="G8" s="80"/>
      <c r="H8" s="80"/>
      <c r="I8" s="80"/>
      <c r="J8" s="80"/>
    </row>
    <row r="9" spans="2:10" x14ac:dyDescent="0.25">
      <c r="B9" s="81" t="s">
        <v>166</v>
      </c>
      <c r="C9" s="82">
        <f t="shared" ref="C9:H9" si="0">SUM(C10:C13)</f>
        <v>12536</v>
      </c>
      <c r="D9" s="82">
        <f t="shared" si="0"/>
        <v>15565</v>
      </c>
      <c r="E9" s="82">
        <f t="shared" si="0"/>
        <v>16926</v>
      </c>
      <c r="F9" s="82">
        <f t="shared" si="0"/>
        <v>17913</v>
      </c>
      <c r="G9" s="82">
        <f t="shared" si="0"/>
        <v>17806</v>
      </c>
      <c r="H9" s="82">
        <f t="shared" si="0"/>
        <v>16936</v>
      </c>
      <c r="I9" s="82">
        <f t="shared" ref="I9:J9" si="1">SUM(I10:I13)</f>
        <v>15981</v>
      </c>
      <c r="J9" s="82">
        <f t="shared" si="1"/>
        <v>15768</v>
      </c>
    </row>
    <row r="10" spans="2:10" x14ac:dyDescent="0.25">
      <c r="B10" s="83" t="s">
        <v>236</v>
      </c>
      <c r="C10" s="84">
        <v>10419</v>
      </c>
      <c r="D10" s="84">
        <v>12767</v>
      </c>
      <c r="E10" s="84">
        <v>13913</v>
      </c>
      <c r="F10" s="84">
        <v>14987</v>
      </c>
      <c r="G10" s="84">
        <v>14869</v>
      </c>
      <c r="H10" s="84">
        <v>13954</v>
      </c>
      <c r="I10" s="84">
        <v>13307</v>
      </c>
      <c r="J10" s="84">
        <v>12883</v>
      </c>
    </row>
    <row r="11" spans="2:10" x14ac:dyDescent="0.25">
      <c r="B11" s="85" t="s">
        <v>237</v>
      </c>
      <c r="C11" s="84">
        <v>1684</v>
      </c>
      <c r="D11" s="84">
        <v>2082</v>
      </c>
      <c r="E11" s="84">
        <v>2258</v>
      </c>
      <c r="F11" s="84">
        <v>2344</v>
      </c>
      <c r="G11" s="84">
        <v>2314</v>
      </c>
      <c r="H11" s="84">
        <v>2358</v>
      </c>
      <c r="I11" s="84">
        <v>1944</v>
      </c>
      <c r="J11" s="84">
        <v>2111</v>
      </c>
    </row>
    <row r="12" spans="2:10" x14ac:dyDescent="0.25">
      <c r="B12" s="85" t="s">
        <v>238</v>
      </c>
      <c r="C12" s="86">
        <v>324</v>
      </c>
      <c r="D12" s="86">
        <v>479</v>
      </c>
      <c r="E12" s="86">
        <v>469</v>
      </c>
      <c r="F12" s="86">
        <v>264</v>
      </c>
      <c r="G12" s="86">
        <v>244</v>
      </c>
      <c r="H12" s="86">
        <v>210</v>
      </c>
      <c r="I12" s="86">
        <v>254</v>
      </c>
      <c r="J12" s="86">
        <v>212</v>
      </c>
    </row>
    <row r="13" spans="2:10" x14ac:dyDescent="0.25">
      <c r="B13" s="85" t="s">
        <v>159</v>
      </c>
      <c r="C13" s="86">
        <v>109</v>
      </c>
      <c r="D13" s="86">
        <v>237</v>
      </c>
      <c r="E13" s="86">
        <v>286</v>
      </c>
      <c r="F13" s="84">
        <v>318</v>
      </c>
      <c r="G13" s="84">
        <v>379</v>
      </c>
      <c r="H13" s="84">
        <v>414</v>
      </c>
      <c r="I13" s="84">
        <v>476</v>
      </c>
      <c r="J13" s="84">
        <v>562</v>
      </c>
    </row>
    <row r="14" spans="2:10" x14ac:dyDescent="0.25">
      <c r="B14" s="87" t="s">
        <v>165</v>
      </c>
      <c r="C14" s="82">
        <v>7800</v>
      </c>
      <c r="D14" s="82">
        <v>8122</v>
      </c>
      <c r="E14" s="82">
        <v>7735</v>
      </c>
      <c r="F14" s="82">
        <v>9291</v>
      </c>
      <c r="G14" s="82">
        <v>8135</v>
      </c>
      <c r="H14" s="82">
        <v>7823</v>
      </c>
      <c r="I14" s="82">
        <v>8149</v>
      </c>
      <c r="J14" s="82">
        <v>8529</v>
      </c>
    </row>
    <row r="15" spans="2:10" ht="15.75" thickBot="1" x14ac:dyDescent="0.3">
      <c r="B15" s="88" t="s">
        <v>164</v>
      </c>
      <c r="C15" s="89">
        <f t="shared" ref="C15:I15" si="2">+C14+C9</f>
        <v>20336</v>
      </c>
      <c r="D15" s="89">
        <f t="shared" si="2"/>
        <v>23687</v>
      </c>
      <c r="E15" s="89">
        <f t="shared" si="2"/>
        <v>24661</v>
      </c>
      <c r="F15" s="89">
        <f t="shared" si="2"/>
        <v>27204</v>
      </c>
      <c r="G15" s="89">
        <f t="shared" si="2"/>
        <v>25941</v>
      </c>
      <c r="H15" s="89">
        <f t="shared" si="2"/>
        <v>24759</v>
      </c>
      <c r="I15" s="89">
        <f t="shared" si="2"/>
        <v>24130</v>
      </c>
      <c r="J15" s="89">
        <f t="shared" ref="J15" si="3">+J14+J9</f>
        <v>24297</v>
      </c>
    </row>
    <row r="16" spans="2:10" x14ac:dyDescent="0.25">
      <c r="B16" s="79" t="s">
        <v>168</v>
      </c>
      <c r="C16" s="80"/>
      <c r="D16" s="80"/>
      <c r="E16" s="80"/>
      <c r="F16" s="80"/>
      <c r="G16" s="80"/>
      <c r="H16" s="80"/>
      <c r="I16" s="80"/>
      <c r="J16" s="80"/>
    </row>
    <row r="17" spans="2:10" x14ac:dyDescent="0.25">
      <c r="B17" s="90" t="s">
        <v>160</v>
      </c>
      <c r="C17" s="91">
        <v>562246.88</v>
      </c>
      <c r="D17" s="91">
        <v>522116.9</v>
      </c>
      <c r="E17" s="91">
        <v>428045.22</v>
      </c>
      <c r="F17" s="92">
        <v>536398.72000000149</v>
      </c>
      <c r="G17" s="92">
        <v>420401.76</v>
      </c>
      <c r="H17" s="93">
        <v>432671.06</v>
      </c>
      <c r="I17" s="93">
        <v>432071.83</v>
      </c>
      <c r="J17" s="93">
        <v>423133.32</v>
      </c>
    </row>
    <row r="18" spans="2:10" x14ac:dyDescent="0.25">
      <c r="B18" s="94" t="s">
        <v>161</v>
      </c>
      <c r="C18" s="95">
        <v>357967.83</v>
      </c>
      <c r="D18" s="95">
        <v>363934.58</v>
      </c>
      <c r="E18" s="95">
        <v>165118.78</v>
      </c>
      <c r="F18" s="96">
        <v>95407.27</v>
      </c>
      <c r="G18" s="96">
        <v>111615.46</v>
      </c>
      <c r="H18" s="97">
        <v>144542.63</v>
      </c>
      <c r="I18" s="97">
        <v>115595.49999999996</v>
      </c>
      <c r="J18" s="97">
        <v>89582.27</v>
      </c>
    </row>
    <row r="19" spans="2:10" x14ac:dyDescent="0.25">
      <c r="B19" s="94" t="s">
        <v>28</v>
      </c>
      <c r="C19" s="95">
        <v>266193.05</v>
      </c>
      <c r="D19" s="95">
        <v>205588.56</v>
      </c>
      <c r="E19" s="95">
        <v>249426.18</v>
      </c>
      <c r="F19" s="96">
        <v>324328.45</v>
      </c>
      <c r="G19" s="96">
        <v>249098.35</v>
      </c>
      <c r="H19" s="97">
        <v>244242.08</v>
      </c>
      <c r="I19" s="97">
        <v>205946.60999999996</v>
      </c>
      <c r="J19" s="97">
        <v>204682.97</v>
      </c>
    </row>
    <row r="20" spans="2:10" x14ac:dyDescent="0.25">
      <c r="B20" s="94" t="s">
        <v>162</v>
      </c>
      <c r="C20" s="95">
        <v>39817.660000000003</v>
      </c>
      <c r="D20" s="95">
        <v>32981.58</v>
      </c>
      <c r="E20" s="95">
        <v>42696.5</v>
      </c>
      <c r="F20" s="96">
        <v>62283.61</v>
      </c>
      <c r="G20" s="96">
        <v>31241.68</v>
      </c>
      <c r="H20" s="97">
        <v>37463</v>
      </c>
      <c r="I20" s="97">
        <v>38411.9</v>
      </c>
      <c r="J20" s="97">
        <v>50653.04</v>
      </c>
    </row>
    <row r="21" spans="2:10" x14ac:dyDescent="0.25">
      <c r="B21" s="94" t="s">
        <v>30</v>
      </c>
      <c r="C21" s="95">
        <v>136428.10999999999</v>
      </c>
      <c r="D21" s="95">
        <v>138337.71</v>
      </c>
      <c r="E21" s="95">
        <v>144143.32999999999</v>
      </c>
      <c r="F21" s="96">
        <v>170865.76</v>
      </c>
      <c r="G21" s="96">
        <v>153042.38</v>
      </c>
      <c r="H21" s="97">
        <v>157098.19</v>
      </c>
      <c r="I21" s="97">
        <v>190880.06999999989</v>
      </c>
      <c r="J21" s="97">
        <v>179978.62</v>
      </c>
    </row>
    <row r="22" spans="2:10" x14ac:dyDescent="0.25">
      <c r="B22" s="94" t="s">
        <v>31</v>
      </c>
      <c r="C22" s="95">
        <v>25374.09</v>
      </c>
      <c r="D22" s="95">
        <v>29919.18</v>
      </c>
      <c r="E22" s="95">
        <v>134313.14000000001</v>
      </c>
      <c r="F22" s="96">
        <v>158336.76</v>
      </c>
      <c r="G22" s="96">
        <v>48889.16</v>
      </c>
      <c r="H22" s="97">
        <v>43218.86</v>
      </c>
      <c r="I22" s="97">
        <v>34152.71</v>
      </c>
      <c r="J22" s="97">
        <v>24546.47</v>
      </c>
    </row>
    <row r="23" spans="2:10" ht="15.75" thickBot="1" x14ac:dyDescent="0.3">
      <c r="B23" s="98" t="s">
        <v>167</v>
      </c>
      <c r="C23" s="99">
        <f t="shared" ref="C23:H23" si="4">SUM(C17:C22)</f>
        <v>1388027.6199999999</v>
      </c>
      <c r="D23" s="99">
        <f t="shared" si="4"/>
        <v>1292878.51</v>
      </c>
      <c r="E23" s="99">
        <f t="shared" si="4"/>
        <v>1163743.1499999999</v>
      </c>
      <c r="F23" s="99">
        <f t="shared" si="4"/>
        <v>1347620.5700000015</v>
      </c>
      <c r="G23" s="99">
        <f t="shared" si="4"/>
        <v>1014288.79</v>
      </c>
      <c r="H23" s="99">
        <f t="shared" si="4"/>
        <v>1059235.82</v>
      </c>
      <c r="I23" s="99">
        <f t="shared" ref="I23" si="5">SUM(I17:I22)</f>
        <v>1017058.6199999999</v>
      </c>
      <c r="J23" s="99">
        <v>972576.69</v>
      </c>
    </row>
    <row r="24" spans="2:10" x14ac:dyDescent="0.25">
      <c r="H24" s="48"/>
      <c r="I24" s="48"/>
      <c r="J24" s="48"/>
    </row>
    <row r="26" spans="2:10" x14ac:dyDescent="0.25">
      <c r="B26" s="59" t="s">
        <v>169</v>
      </c>
      <c r="C26" s="4"/>
      <c r="D26" s="4"/>
      <c r="E26" s="4"/>
      <c r="F26" s="4"/>
      <c r="G26" s="4"/>
      <c r="H26" s="4"/>
      <c r="I26" s="4"/>
      <c r="J26" s="4"/>
    </row>
    <row r="27" spans="2:10" x14ac:dyDescent="0.25">
      <c r="B27" s="60"/>
      <c r="C27" s="4"/>
      <c r="D27" s="4"/>
      <c r="E27" s="4"/>
      <c r="F27" s="4"/>
      <c r="G27" s="4"/>
      <c r="H27" s="4"/>
      <c r="I27" s="4"/>
      <c r="J27" s="4"/>
    </row>
    <row r="28" spans="2:10" ht="15.75" thickBot="1" x14ac:dyDescent="0.3">
      <c r="B28" s="77"/>
      <c r="C28" s="78">
        <f t="shared" ref="C28:I28" si="6">C7</f>
        <v>2010</v>
      </c>
      <c r="D28" s="78">
        <f t="shared" si="6"/>
        <v>2011</v>
      </c>
      <c r="E28" s="78">
        <f t="shared" si="6"/>
        <v>2012</v>
      </c>
      <c r="F28" s="78">
        <f t="shared" si="6"/>
        <v>2013</v>
      </c>
      <c r="G28" s="78">
        <f t="shared" si="6"/>
        <v>2014</v>
      </c>
      <c r="H28" s="78">
        <f t="shared" si="6"/>
        <v>2015</v>
      </c>
      <c r="I28" s="78">
        <f t="shared" si="6"/>
        <v>2016</v>
      </c>
      <c r="J28" s="78">
        <f>J7</f>
        <v>2017</v>
      </c>
    </row>
    <row r="29" spans="2:10" x14ac:dyDescent="0.25">
      <c r="B29" s="79" t="s">
        <v>170</v>
      </c>
      <c r="C29" s="80"/>
      <c r="D29" s="80"/>
      <c r="E29" s="80"/>
      <c r="F29" s="80"/>
      <c r="G29" s="80"/>
      <c r="H29" s="80"/>
      <c r="I29" s="80"/>
      <c r="J29" s="80"/>
    </row>
    <row r="30" spans="2:10" x14ac:dyDescent="0.25">
      <c r="B30" s="94" t="s">
        <v>161</v>
      </c>
      <c r="C30" s="84">
        <v>14221</v>
      </c>
      <c r="D30" s="84">
        <v>15651</v>
      </c>
      <c r="E30" s="84">
        <v>14026</v>
      </c>
      <c r="F30" s="84">
        <v>13114</v>
      </c>
      <c r="G30" s="84">
        <v>13006</v>
      </c>
      <c r="H30" s="84">
        <v>13540</v>
      </c>
      <c r="I30" s="84">
        <v>15992</v>
      </c>
      <c r="J30" s="84">
        <v>17849</v>
      </c>
    </row>
    <row r="31" spans="2:10" x14ac:dyDescent="0.25">
      <c r="B31" s="90" t="s">
        <v>160</v>
      </c>
      <c r="C31" s="84">
        <v>11081</v>
      </c>
      <c r="D31" s="84">
        <v>10698</v>
      </c>
      <c r="E31" s="84">
        <v>9672</v>
      </c>
      <c r="F31" s="84">
        <v>8296</v>
      </c>
      <c r="G31" s="84">
        <v>8024</v>
      </c>
      <c r="H31" s="84">
        <v>8600</v>
      </c>
      <c r="I31" s="84">
        <v>8904</v>
      </c>
      <c r="J31" s="84">
        <v>9710</v>
      </c>
    </row>
    <row r="32" spans="2:10" x14ac:dyDescent="0.25">
      <c r="B32" s="94" t="s">
        <v>28</v>
      </c>
      <c r="C32" s="84">
        <v>7366</v>
      </c>
      <c r="D32" s="84">
        <v>8159</v>
      </c>
      <c r="E32" s="84">
        <v>7733</v>
      </c>
      <c r="F32" s="84">
        <v>8123</v>
      </c>
      <c r="G32" s="84">
        <v>7195</v>
      </c>
      <c r="H32" s="84">
        <v>6984</v>
      </c>
      <c r="I32" s="84">
        <v>6735</v>
      </c>
      <c r="J32" s="84">
        <v>6969</v>
      </c>
    </row>
    <row r="33" spans="2:10" x14ac:dyDescent="0.25">
      <c r="B33" s="94" t="s">
        <v>30</v>
      </c>
      <c r="C33" s="84">
        <v>3701</v>
      </c>
      <c r="D33" s="84">
        <v>3568</v>
      </c>
      <c r="E33" s="84">
        <v>2997</v>
      </c>
      <c r="F33" s="84">
        <v>3162</v>
      </c>
      <c r="G33" s="84">
        <v>3120</v>
      </c>
      <c r="H33" s="84">
        <v>3150</v>
      </c>
      <c r="I33" s="84">
        <v>3389</v>
      </c>
      <c r="J33" s="84">
        <v>917</v>
      </c>
    </row>
    <row r="34" spans="2:10" x14ac:dyDescent="0.25">
      <c r="B34" s="94" t="s">
        <v>162</v>
      </c>
      <c r="C34" s="84">
        <v>1279</v>
      </c>
      <c r="D34" s="84">
        <v>1055</v>
      </c>
      <c r="E34" s="84">
        <v>845</v>
      </c>
      <c r="F34" s="84">
        <v>851</v>
      </c>
      <c r="G34" s="84">
        <v>828</v>
      </c>
      <c r="H34" s="84">
        <v>706</v>
      </c>
      <c r="I34" s="84">
        <v>778</v>
      </c>
      <c r="J34" s="84">
        <v>3556</v>
      </c>
    </row>
    <row r="35" spans="2:10" x14ac:dyDescent="0.25">
      <c r="B35" s="94" t="s">
        <v>31</v>
      </c>
      <c r="C35" s="84">
        <v>736</v>
      </c>
      <c r="D35" s="84">
        <v>730</v>
      </c>
      <c r="E35" s="84">
        <v>676</v>
      </c>
      <c r="F35" s="84">
        <v>629</v>
      </c>
      <c r="G35" s="84">
        <v>629</v>
      </c>
      <c r="H35" s="84">
        <v>619</v>
      </c>
      <c r="I35" s="84">
        <v>597</v>
      </c>
      <c r="J35" s="84">
        <v>506</v>
      </c>
    </row>
    <row r="36" spans="2:10" ht="15.75" thickBot="1" x14ac:dyDescent="0.3">
      <c r="B36" s="88" t="s">
        <v>171</v>
      </c>
      <c r="C36" s="89">
        <f t="shared" ref="C36:H36" si="7">+SUM(C30:C35)</f>
        <v>38384</v>
      </c>
      <c r="D36" s="89">
        <f t="shared" si="7"/>
        <v>39861</v>
      </c>
      <c r="E36" s="89">
        <f t="shared" si="7"/>
        <v>35949</v>
      </c>
      <c r="F36" s="89">
        <f t="shared" si="7"/>
        <v>34175</v>
      </c>
      <c r="G36" s="89">
        <f t="shared" si="7"/>
        <v>32802</v>
      </c>
      <c r="H36" s="89">
        <f t="shared" si="7"/>
        <v>33599</v>
      </c>
      <c r="I36" s="89">
        <f t="shared" ref="I36:J36" si="8">+SUM(I30:I35)</f>
        <v>36395</v>
      </c>
      <c r="J36" s="89">
        <f t="shared" si="8"/>
        <v>39507</v>
      </c>
    </row>
    <row r="37" spans="2:10" x14ac:dyDescent="0.25">
      <c r="B37" s="100" t="s">
        <v>172</v>
      </c>
      <c r="C37" s="80">
        <f t="shared" ref="C37:I37" si="9">+SUM(C38:C43)</f>
        <v>7541</v>
      </c>
      <c r="D37" s="80">
        <f t="shared" si="9"/>
        <v>7638</v>
      </c>
      <c r="E37" s="80">
        <f t="shared" si="9"/>
        <v>6429</v>
      </c>
      <c r="F37" s="80">
        <f t="shared" si="9"/>
        <v>7825</v>
      </c>
      <c r="G37" s="80">
        <f t="shared" si="9"/>
        <v>8080</v>
      </c>
      <c r="H37" s="80">
        <f t="shared" si="9"/>
        <v>8151</v>
      </c>
      <c r="I37" s="80">
        <f t="shared" si="9"/>
        <v>8618</v>
      </c>
      <c r="J37" s="80">
        <f t="shared" ref="J37" si="10">+SUM(J38:J43)</f>
        <v>9511</v>
      </c>
    </row>
    <row r="38" spans="2:10" x14ac:dyDescent="0.25">
      <c r="B38" s="94" t="s">
        <v>173</v>
      </c>
      <c r="C38" s="84">
        <v>3255</v>
      </c>
      <c r="D38" s="84">
        <v>3043</v>
      </c>
      <c r="E38" s="84">
        <v>2309</v>
      </c>
      <c r="F38" s="35">
        <v>3033</v>
      </c>
      <c r="G38" s="35">
        <v>3078</v>
      </c>
      <c r="H38" s="35">
        <v>2733</v>
      </c>
      <c r="I38" s="35">
        <v>2698</v>
      </c>
      <c r="J38" s="35">
        <v>2754</v>
      </c>
    </row>
    <row r="39" spans="2:10" x14ac:dyDescent="0.25">
      <c r="B39" s="94" t="s">
        <v>174</v>
      </c>
      <c r="C39" s="84">
        <v>1745</v>
      </c>
      <c r="D39" s="84">
        <v>1791</v>
      </c>
      <c r="E39" s="84">
        <v>1691</v>
      </c>
      <c r="F39" s="35">
        <v>2030</v>
      </c>
      <c r="G39" s="35">
        <v>2013</v>
      </c>
      <c r="H39" s="35">
        <v>2052</v>
      </c>
      <c r="I39" s="35">
        <v>2148</v>
      </c>
      <c r="J39" s="35">
        <v>2469</v>
      </c>
    </row>
    <row r="40" spans="2:10" x14ac:dyDescent="0.25">
      <c r="B40" s="94" t="s">
        <v>175</v>
      </c>
      <c r="C40" s="84">
        <v>662</v>
      </c>
      <c r="D40" s="84">
        <v>777</v>
      </c>
      <c r="E40" s="84">
        <v>637</v>
      </c>
      <c r="F40" s="35">
        <v>742</v>
      </c>
      <c r="G40" s="35">
        <v>802</v>
      </c>
      <c r="H40" s="35">
        <v>966</v>
      </c>
      <c r="I40" s="35">
        <v>1074</v>
      </c>
      <c r="J40" s="35">
        <v>1244</v>
      </c>
    </row>
    <row r="41" spans="2:10" x14ac:dyDescent="0.25">
      <c r="B41" s="94" t="s">
        <v>176</v>
      </c>
      <c r="C41" s="84">
        <v>512</v>
      </c>
      <c r="D41" s="84">
        <v>629</v>
      </c>
      <c r="E41" s="84">
        <v>590</v>
      </c>
      <c r="F41" s="35">
        <v>411</v>
      </c>
      <c r="G41" s="35">
        <v>641</v>
      </c>
      <c r="H41" s="35">
        <v>638</v>
      </c>
      <c r="I41" s="35">
        <v>663</v>
      </c>
      <c r="J41" s="35">
        <v>734</v>
      </c>
    </row>
    <row r="42" spans="2:10" x14ac:dyDescent="0.25">
      <c r="B42" s="101" t="s">
        <v>177</v>
      </c>
      <c r="C42" s="102">
        <v>356</v>
      </c>
      <c r="D42" s="102">
        <v>329</v>
      </c>
      <c r="E42" s="102">
        <v>315</v>
      </c>
      <c r="F42" s="45">
        <v>550</v>
      </c>
      <c r="G42" s="45">
        <v>391</v>
      </c>
      <c r="H42" s="45">
        <v>400</v>
      </c>
      <c r="I42" s="45">
        <v>356</v>
      </c>
      <c r="J42" s="45">
        <v>458</v>
      </c>
    </row>
    <row r="43" spans="2:10" ht="15.75" thickBot="1" x14ac:dyDescent="0.3">
      <c r="B43" s="103" t="s">
        <v>178</v>
      </c>
      <c r="C43" s="104">
        <v>1011</v>
      </c>
      <c r="D43" s="104">
        <v>1069</v>
      </c>
      <c r="E43" s="104">
        <v>887</v>
      </c>
      <c r="F43" s="104">
        <v>1059</v>
      </c>
      <c r="G43" s="104">
        <v>1155</v>
      </c>
      <c r="H43" s="104">
        <v>1362</v>
      </c>
      <c r="I43" s="104">
        <v>1679</v>
      </c>
      <c r="J43" s="104">
        <v>1852</v>
      </c>
    </row>
    <row r="44" spans="2:10" ht="15.75" thickBot="1" x14ac:dyDescent="0.3">
      <c r="B44" s="105" t="s">
        <v>181</v>
      </c>
      <c r="C44" s="106">
        <v>39</v>
      </c>
      <c r="D44" s="106">
        <v>39</v>
      </c>
      <c r="E44" s="106">
        <v>42</v>
      </c>
      <c r="F44" s="106">
        <v>46</v>
      </c>
      <c r="G44" s="106">
        <v>46</v>
      </c>
      <c r="H44" s="106">
        <v>49</v>
      </c>
      <c r="I44" s="106">
        <v>52</v>
      </c>
      <c r="J44" s="106">
        <v>54</v>
      </c>
    </row>
    <row r="45" spans="2:10" x14ac:dyDescent="0.25">
      <c r="B45" s="100" t="s">
        <v>179</v>
      </c>
      <c r="C45" s="80">
        <f t="shared" ref="C45:J45" si="11">+SUM(C46:C51)</f>
        <v>30646</v>
      </c>
      <c r="D45" s="80">
        <f t="shared" si="11"/>
        <v>32040</v>
      </c>
      <c r="E45" s="80">
        <f t="shared" si="11"/>
        <v>29375</v>
      </c>
      <c r="F45" s="80">
        <f t="shared" si="11"/>
        <v>26201</v>
      </c>
      <c r="G45" s="80">
        <f t="shared" si="11"/>
        <v>24485</v>
      </c>
      <c r="H45" s="80">
        <f t="shared" si="11"/>
        <v>25254</v>
      </c>
      <c r="I45" s="80">
        <f t="shared" si="11"/>
        <v>27609</v>
      </c>
      <c r="J45" s="80">
        <f t="shared" si="11"/>
        <v>29856</v>
      </c>
    </row>
    <row r="46" spans="2:10" x14ac:dyDescent="0.25">
      <c r="B46" s="94" t="s">
        <v>183</v>
      </c>
      <c r="C46" s="84">
        <v>9758</v>
      </c>
      <c r="D46" s="84">
        <v>9677</v>
      </c>
      <c r="E46" s="84">
        <v>8656</v>
      </c>
      <c r="F46" s="35">
        <v>7406</v>
      </c>
      <c r="G46" s="35">
        <v>6678</v>
      </c>
      <c r="H46" s="35">
        <v>6652</v>
      </c>
      <c r="I46" s="35">
        <v>7383</v>
      </c>
      <c r="J46" s="35">
        <v>8468</v>
      </c>
    </row>
    <row r="47" spans="2:10" x14ac:dyDescent="0.25">
      <c r="B47" s="94" t="s">
        <v>184</v>
      </c>
      <c r="C47" s="84">
        <v>5949</v>
      </c>
      <c r="D47" s="84">
        <v>5940</v>
      </c>
      <c r="E47" s="84">
        <v>5113</v>
      </c>
      <c r="F47" s="35">
        <v>4541</v>
      </c>
      <c r="G47" s="35">
        <v>4095</v>
      </c>
      <c r="H47" s="35">
        <v>4146</v>
      </c>
      <c r="I47" s="35">
        <v>3741</v>
      </c>
      <c r="J47" s="35">
        <v>4247</v>
      </c>
    </row>
    <row r="48" spans="2:10" x14ac:dyDescent="0.25">
      <c r="B48" s="94" t="s">
        <v>175</v>
      </c>
      <c r="C48" s="84">
        <v>2137</v>
      </c>
      <c r="D48" s="84">
        <v>2456</v>
      </c>
      <c r="E48" s="84">
        <v>2284</v>
      </c>
      <c r="F48" s="35">
        <v>2008</v>
      </c>
      <c r="G48" s="35">
        <v>2012</v>
      </c>
      <c r="H48" s="35">
        <v>2007</v>
      </c>
      <c r="I48" s="35">
        <v>2288</v>
      </c>
      <c r="J48" s="35">
        <v>2384</v>
      </c>
    </row>
    <row r="49" spans="2:10" x14ac:dyDescent="0.25">
      <c r="B49" s="94" t="s">
        <v>174</v>
      </c>
      <c r="C49" s="84">
        <v>1774</v>
      </c>
      <c r="D49" s="84">
        <v>2233</v>
      </c>
      <c r="E49" s="84">
        <v>2108</v>
      </c>
      <c r="F49" s="35">
        <v>2099</v>
      </c>
      <c r="G49" s="35">
        <v>2079</v>
      </c>
      <c r="H49" s="35">
        <v>2418</v>
      </c>
      <c r="I49" s="35">
        <v>2543</v>
      </c>
      <c r="J49" s="35">
        <v>2903</v>
      </c>
    </row>
    <row r="50" spans="2:10" x14ac:dyDescent="0.25">
      <c r="B50" s="101" t="s">
        <v>185</v>
      </c>
      <c r="C50" s="102">
        <v>1619</v>
      </c>
      <c r="D50" s="102">
        <v>2040</v>
      </c>
      <c r="E50" s="102">
        <v>1898</v>
      </c>
      <c r="F50" s="45">
        <v>1570</v>
      </c>
      <c r="G50" s="45">
        <v>1518</v>
      </c>
      <c r="H50" s="45">
        <v>1460</v>
      </c>
      <c r="I50" s="45">
        <v>1567</v>
      </c>
      <c r="J50" s="45">
        <v>1735</v>
      </c>
    </row>
    <row r="51" spans="2:10" ht="15.75" thickBot="1" x14ac:dyDescent="0.3">
      <c r="B51" s="103" t="s">
        <v>178</v>
      </c>
      <c r="C51" s="104">
        <v>9409</v>
      </c>
      <c r="D51" s="104">
        <v>9694</v>
      </c>
      <c r="E51" s="104">
        <v>9316</v>
      </c>
      <c r="F51" s="104">
        <v>8577</v>
      </c>
      <c r="G51" s="104">
        <v>8103</v>
      </c>
      <c r="H51" s="104">
        <v>8571</v>
      </c>
      <c r="I51" s="104">
        <v>10087</v>
      </c>
      <c r="J51" s="104">
        <v>10119</v>
      </c>
    </row>
    <row r="52" spans="2:10" ht="15.75" thickBot="1" x14ac:dyDescent="0.3">
      <c r="B52" s="105" t="s">
        <v>182</v>
      </c>
      <c r="C52" s="106">
        <v>66</v>
      </c>
      <c r="D52" s="106">
        <v>77</v>
      </c>
      <c r="E52" s="106">
        <v>68</v>
      </c>
      <c r="F52" s="106">
        <v>68</v>
      </c>
      <c r="G52" s="106">
        <v>64</v>
      </c>
      <c r="H52" s="106">
        <v>66</v>
      </c>
      <c r="I52" s="106">
        <v>70</v>
      </c>
      <c r="J52" s="106">
        <v>68</v>
      </c>
    </row>
    <row r="53" spans="2:10" ht="15.75" thickBot="1" x14ac:dyDescent="0.3">
      <c r="B53" s="107" t="s">
        <v>180</v>
      </c>
      <c r="C53" s="108">
        <v>197</v>
      </c>
      <c r="D53" s="108">
        <v>183</v>
      </c>
      <c r="E53" s="108">
        <v>145</v>
      </c>
      <c r="F53" s="108">
        <v>149</v>
      </c>
      <c r="G53" s="108">
        <v>237</v>
      </c>
      <c r="H53" s="108">
        <v>194</v>
      </c>
      <c r="I53" s="108">
        <v>168</v>
      </c>
      <c r="J53" s="108">
        <v>140</v>
      </c>
    </row>
    <row r="54" spans="2:10" x14ac:dyDescent="0.25">
      <c r="B54" s="79" t="s">
        <v>234</v>
      </c>
      <c r="C54" s="80"/>
      <c r="D54" s="80"/>
      <c r="E54" s="80"/>
      <c r="F54" s="80"/>
      <c r="G54" s="80"/>
      <c r="H54" s="80"/>
      <c r="I54" s="80"/>
      <c r="J54" s="80"/>
    </row>
    <row r="55" spans="2:10" x14ac:dyDescent="0.25">
      <c r="B55" s="90" t="s">
        <v>160</v>
      </c>
      <c r="C55" s="91">
        <v>1037061.68</v>
      </c>
      <c r="D55" s="91">
        <v>959758.26</v>
      </c>
      <c r="E55" s="91">
        <v>982256.39</v>
      </c>
      <c r="F55" s="92">
        <v>811200.87</v>
      </c>
      <c r="G55" s="92">
        <v>787168.88</v>
      </c>
      <c r="H55" s="109">
        <v>879691.38</v>
      </c>
      <c r="I55" s="109">
        <v>1161029.6400000001</v>
      </c>
      <c r="J55" s="93">
        <v>1272592.48</v>
      </c>
    </row>
    <row r="56" spans="2:10" x14ac:dyDescent="0.25">
      <c r="B56" s="94" t="s">
        <v>161</v>
      </c>
      <c r="C56" s="95">
        <v>679069.49</v>
      </c>
      <c r="D56" s="95">
        <v>690430.68</v>
      </c>
      <c r="E56" s="95">
        <v>630951.59</v>
      </c>
      <c r="F56" s="96">
        <v>731348.14</v>
      </c>
      <c r="G56" s="96">
        <v>672072.69</v>
      </c>
      <c r="H56" s="110">
        <v>894344.93</v>
      </c>
      <c r="I56" s="110">
        <v>1124051.1600000001</v>
      </c>
      <c r="J56" s="97">
        <v>1376301.36</v>
      </c>
    </row>
    <row r="57" spans="2:10" x14ac:dyDescent="0.25">
      <c r="B57" s="94" t="s">
        <v>28</v>
      </c>
      <c r="C57" s="95">
        <v>551902.06999999995</v>
      </c>
      <c r="D57" s="95">
        <v>615859.5</v>
      </c>
      <c r="E57" s="95">
        <v>621307.9</v>
      </c>
      <c r="F57" s="96">
        <v>631068.84</v>
      </c>
      <c r="G57" s="96">
        <v>631164</v>
      </c>
      <c r="H57" s="110">
        <v>668018.13</v>
      </c>
      <c r="I57" s="110">
        <v>864044.66</v>
      </c>
      <c r="J57" s="97">
        <v>857972.97</v>
      </c>
    </row>
    <row r="58" spans="2:10" x14ac:dyDescent="0.25">
      <c r="B58" s="94" t="s">
        <v>162</v>
      </c>
      <c r="C58" s="95">
        <v>116374.99</v>
      </c>
      <c r="D58" s="95">
        <v>108838.52</v>
      </c>
      <c r="E58" s="95">
        <v>92350.59</v>
      </c>
      <c r="F58" s="96">
        <v>91415.67</v>
      </c>
      <c r="G58" s="96">
        <v>90233.42</v>
      </c>
      <c r="H58" s="110">
        <v>104211.32</v>
      </c>
      <c r="I58" s="110">
        <v>142701.69</v>
      </c>
      <c r="J58" s="97">
        <v>173267.09</v>
      </c>
    </row>
    <row r="59" spans="2:10" x14ac:dyDescent="0.25">
      <c r="B59" s="94" t="s">
        <v>30</v>
      </c>
      <c r="C59" s="95">
        <v>326537.96000000002</v>
      </c>
      <c r="D59" s="95">
        <v>306022.12</v>
      </c>
      <c r="E59" s="95">
        <v>274829.12</v>
      </c>
      <c r="F59" s="96">
        <v>251695.67</v>
      </c>
      <c r="G59" s="96">
        <v>226944.87</v>
      </c>
      <c r="H59" s="110">
        <v>317910.40000000002</v>
      </c>
      <c r="I59" s="110">
        <v>383093.66000000003</v>
      </c>
      <c r="J59" s="97">
        <v>331747.09999999998</v>
      </c>
    </row>
    <row r="60" spans="2:10" x14ac:dyDescent="0.25">
      <c r="B60" s="94" t="s">
        <v>31</v>
      </c>
      <c r="C60" s="95">
        <v>82067.58</v>
      </c>
      <c r="D60" s="95">
        <v>86045.1</v>
      </c>
      <c r="E60" s="95">
        <v>100535.12</v>
      </c>
      <c r="F60" s="96">
        <v>89468.97</v>
      </c>
      <c r="G60" s="96">
        <v>75931.77</v>
      </c>
      <c r="H60" s="110">
        <v>89977.1</v>
      </c>
      <c r="I60" s="110">
        <v>117741.05000000002</v>
      </c>
      <c r="J60" s="97">
        <v>84342.9</v>
      </c>
    </row>
    <row r="61" spans="2:10" x14ac:dyDescent="0.25">
      <c r="B61" s="94" t="s">
        <v>187</v>
      </c>
      <c r="C61" s="95">
        <v>11870.96</v>
      </c>
      <c r="D61" s="95">
        <v>13334.84</v>
      </c>
      <c r="E61" s="95">
        <v>10293.16</v>
      </c>
      <c r="F61" s="111">
        <v>8628.9500000000007</v>
      </c>
      <c r="G61" s="96">
        <v>15040.83</v>
      </c>
      <c r="H61" s="110">
        <v>14254.06</v>
      </c>
      <c r="I61" s="110">
        <v>12862.56</v>
      </c>
      <c r="J61" s="97">
        <v>11205.64</v>
      </c>
    </row>
    <row r="62" spans="2:10" ht="15.75" thickBot="1" x14ac:dyDescent="0.3">
      <c r="B62" s="98" t="s">
        <v>186</v>
      </c>
      <c r="C62" s="99">
        <f>IF(SUM(C55:C61)=SUM(C63:C65),SUM(C55:C61),"Revisa-ho")</f>
        <v>2804884.73</v>
      </c>
      <c r="D62" s="99">
        <f t="shared" ref="D62:H62" si="12">IF(SUM(D55:D61)=SUM(D63:D65),SUM(D55:D61),"Revisa-ho")</f>
        <v>2780289.02</v>
      </c>
      <c r="E62" s="99">
        <f t="shared" si="12"/>
        <v>2712523.87</v>
      </c>
      <c r="F62" s="99">
        <f t="shared" si="12"/>
        <v>2614827.1100000003</v>
      </c>
      <c r="G62" s="99">
        <f t="shared" si="12"/>
        <v>2498556.46</v>
      </c>
      <c r="H62" s="99">
        <f t="shared" si="12"/>
        <v>2968407.32</v>
      </c>
      <c r="I62" s="99">
        <f t="shared" ref="I62:J62" si="13">IF(SUM(I55:I61)=SUM(I63:I65),SUM(I55:I61),"Revisa-ho")</f>
        <v>3805524.4200000004</v>
      </c>
      <c r="J62" s="99">
        <f t="shared" si="13"/>
        <v>4107429.5399999996</v>
      </c>
    </row>
    <row r="63" spans="2:10" x14ac:dyDescent="0.25">
      <c r="B63" s="112" t="s">
        <v>189</v>
      </c>
      <c r="C63" s="95">
        <v>598470.18999999994</v>
      </c>
      <c r="D63" s="95">
        <v>582557.28</v>
      </c>
      <c r="E63" s="95">
        <v>596771.78</v>
      </c>
      <c r="F63" s="95">
        <v>603658.39</v>
      </c>
      <c r="G63" s="95">
        <v>674854.47</v>
      </c>
      <c r="H63" s="95">
        <v>861203.31</v>
      </c>
      <c r="I63" s="95">
        <v>1310521.7999999998</v>
      </c>
      <c r="J63" s="95">
        <v>1478867.15</v>
      </c>
    </row>
    <row r="64" spans="2:10" x14ac:dyDescent="0.25">
      <c r="B64" s="113" t="s">
        <v>188</v>
      </c>
      <c r="C64" s="95">
        <v>2194543.58</v>
      </c>
      <c r="D64" s="95">
        <v>2184396.9</v>
      </c>
      <c r="E64" s="95">
        <v>2105458.9300000002</v>
      </c>
      <c r="F64" s="95">
        <v>2002539.77</v>
      </c>
      <c r="G64" s="95">
        <v>1808661.16</v>
      </c>
      <c r="H64" s="95">
        <v>2092949.95</v>
      </c>
      <c r="I64" s="95">
        <v>2482140.0600000015</v>
      </c>
      <c r="J64" s="95">
        <v>2617356.75</v>
      </c>
    </row>
    <row r="65" spans="2:10" ht="15.75" thickBot="1" x14ac:dyDescent="0.3">
      <c r="B65" s="114" t="s">
        <v>190</v>
      </c>
      <c r="C65" s="115">
        <v>11870.96</v>
      </c>
      <c r="D65" s="115">
        <v>13334.84</v>
      </c>
      <c r="E65" s="115">
        <v>10293.16</v>
      </c>
      <c r="F65" s="115">
        <v>8628.9500000000007</v>
      </c>
      <c r="G65" s="115">
        <v>15040.83</v>
      </c>
      <c r="H65" s="115">
        <v>14254.06</v>
      </c>
      <c r="I65" s="115">
        <v>12862.56</v>
      </c>
      <c r="J65" s="115">
        <v>11205.64</v>
      </c>
    </row>
    <row r="66" spans="2:10" x14ac:dyDescent="0.25">
      <c r="G66" s="116"/>
      <c r="H66" s="4"/>
      <c r="I66" s="4"/>
      <c r="J66" s="4"/>
    </row>
    <row r="67" spans="2:10" x14ac:dyDescent="0.25">
      <c r="B67" s="1" t="s">
        <v>235</v>
      </c>
      <c r="G67" s="116"/>
      <c r="H67" s="4"/>
      <c r="I67" s="4"/>
      <c r="J67" s="4"/>
    </row>
    <row r="68" spans="2:10" x14ac:dyDescent="0.25">
      <c r="G68" s="116"/>
      <c r="H68" s="4"/>
      <c r="I68" s="4"/>
      <c r="J68" s="4"/>
    </row>
    <row r="69" spans="2:10" x14ac:dyDescent="0.25">
      <c r="G69" s="116"/>
      <c r="H69" s="4"/>
      <c r="I69" s="4"/>
      <c r="J69" s="4"/>
    </row>
    <row r="70" spans="2:10" x14ac:dyDescent="0.25">
      <c r="B70" s="59" t="s">
        <v>191</v>
      </c>
      <c r="C70" s="4"/>
      <c r="D70" s="4"/>
      <c r="E70" s="4"/>
      <c r="F70" s="4"/>
      <c r="G70" s="117"/>
      <c r="H70" s="4"/>
      <c r="I70" s="4"/>
      <c r="J70" s="4"/>
    </row>
    <row r="71" spans="2:10" x14ac:dyDescent="0.25">
      <c r="B71" s="60"/>
      <c r="C71" s="4"/>
      <c r="D71" s="4"/>
      <c r="E71" s="4"/>
      <c r="F71" s="4"/>
      <c r="G71" s="4"/>
      <c r="H71" s="4"/>
      <c r="I71" s="4"/>
      <c r="J71" s="4"/>
    </row>
    <row r="72" spans="2:10" ht="15.75" thickBot="1" x14ac:dyDescent="0.3">
      <c r="B72" s="77"/>
      <c r="C72" s="78">
        <f t="shared" ref="C72:I72" si="14">C7</f>
        <v>2010</v>
      </c>
      <c r="D72" s="78">
        <f t="shared" si="14"/>
        <v>2011</v>
      </c>
      <c r="E72" s="78">
        <f t="shared" si="14"/>
        <v>2012</v>
      </c>
      <c r="F72" s="78">
        <f t="shared" si="14"/>
        <v>2013</v>
      </c>
      <c r="G72" s="78">
        <f t="shared" si="14"/>
        <v>2014</v>
      </c>
      <c r="H72" s="78">
        <f t="shared" si="14"/>
        <v>2015</v>
      </c>
      <c r="I72" s="78">
        <f t="shared" si="14"/>
        <v>2016</v>
      </c>
      <c r="J72" s="78">
        <f>J7</f>
        <v>2017</v>
      </c>
    </row>
    <row r="73" spans="2:10" x14ac:dyDescent="0.25">
      <c r="B73" s="79" t="s">
        <v>254</v>
      </c>
      <c r="C73" s="80"/>
      <c r="D73" s="80"/>
      <c r="E73" s="80"/>
      <c r="F73" s="80"/>
      <c r="G73" s="80"/>
      <c r="H73" s="80"/>
      <c r="I73" s="80"/>
      <c r="J73" s="80"/>
    </row>
    <row r="74" spans="2:10" x14ac:dyDescent="0.25">
      <c r="B74" s="81" t="s">
        <v>192</v>
      </c>
      <c r="C74" s="82">
        <v>2202</v>
      </c>
      <c r="D74" s="82">
        <v>2023</v>
      </c>
      <c r="E74" s="82">
        <v>1578</v>
      </c>
      <c r="F74" s="82">
        <v>1572</v>
      </c>
      <c r="G74" s="82">
        <v>1781</v>
      </c>
      <c r="H74" s="82">
        <v>1969</v>
      </c>
      <c r="I74" s="82">
        <v>1937</v>
      </c>
      <c r="J74" s="82">
        <v>1677</v>
      </c>
    </row>
    <row r="75" spans="2:10" x14ac:dyDescent="0.25">
      <c r="B75" s="81" t="s">
        <v>255</v>
      </c>
      <c r="C75" s="82">
        <f t="shared" ref="C75:H75" si="15">SUM(C76:C77)</f>
        <v>2200</v>
      </c>
      <c r="D75" s="82">
        <f t="shared" si="15"/>
        <v>2195</v>
      </c>
      <c r="E75" s="82">
        <f t="shared" si="15"/>
        <v>1545</v>
      </c>
      <c r="F75" s="82">
        <f t="shared" si="15"/>
        <v>1560</v>
      </c>
      <c r="G75" s="82">
        <f t="shared" si="15"/>
        <v>1626</v>
      </c>
      <c r="H75" s="82">
        <f t="shared" si="15"/>
        <v>1826</v>
      </c>
      <c r="I75" s="82">
        <f t="shared" ref="I75:J75" si="16">SUM(I76:I77)</f>
        <v>1906</v>
      </c>
      <c r="J75" s="82">
        <f t="shared" si="16"/>
        <v>1832</v>
      </c>
    </row>
    <row r="76" spans="2:10" x14ac:dyDescent="0.25">
      <c r="B76" s="83" t="s">
        <v>193</v>
      </c>
      <c r="C76" s="84">
        <v>1661</v>
      </c>
      <c r="D76" s="84">
        <v>1438</v>
      </c>
      <c r="E76" s="84">
        <v>1023</v>
      </c>
      <c r="F76" s="84">
        <v>1243</v>
      </c>
      <c r="G76" s="84">
        <v>1276</v>
      </c>
      <c r="H76" s="84">
        <v>1480</v>
      </c>
      <c r="I76" s="84">
        <v>1474</v>
      </c>
      <c r="J76" s="84">
        <v>1390</v>
      </c>
    </row>
    <row r="77" spans="2:10" ht="15.75" thickBot="1" x14ac:dyDescent="0.3">
      <c r="B77" s="118" t="s">
        <v>194</v>
      </c>
      <c r="C77" s="104">
        <v>539</v>
      </c>
      <c r="D77" s="104">
        <v>757</v>
      </c>
      <c r="E77" s="104">
        <v>522</v>
      </c>
      <c r="F77" s="104">
        <v>317</v>
      </c>
      <c r="G77" s="104">
        <v>350</v>
      </c>
      <c r="H77" s="104">
        <v>346</v>
      </c>
      <c r="I77" s="104">
        <v>432</v>
      </c>
      <c r="J77" s="104">
        <v>442</v>
      </c>
    </row>
    <row r="78" spans="2:10" x14ac:dyDescent="0.25">
      <c r="H78" s="4"/>
      <c r="I78" s="4"/>
      <c r="J78" s="4"/>
    </row>
  </sheetData>
  <phoneticPr fontId="0" type="noConversion"/>
  <pageMargins left="0.7" right="0.7" top="0.75" bottom="0.75" header="0.3" footer="0.3"/>
  <pageSetup paperSize="9" scale="89" orientation="landscape" r:id="rId1"/>
  <rowBreaks count="2" manualBreakCount="2">
    <brk id="24" max="16383" man="1"/>
    <brk id="53" max="16383" man="1"/>
  </rowBreaks>
  <ignoredErrors>
    <ignoredError sqref="C9:J9 C37:J37 C45:J4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zoomScaleNormal="100" workbookViewId="0"/>
  </sheetViews>
  <sheetFormatPr baseColWidth="10" defaultColWidth="11.42578125" defaultRowHeight="15" x14ac:dyDescent="0.25"/>
  <cols>
    <col min="1" max="1" width="9.140625" style="1" customWidth="1"/>
    <col min="2" max="2" width="58.7109375" style="1" customWidth="1"/>
    <col min="3" max="7" width="11.7109375" style="1" customWidth="1"/>
    <col min="8" max="10" width="11.7109375" style="4" customWidth="1"/>
    <col min="11" max="16384" width="11.42578125" style="1"/>
  </cols>
  <sheetData>
    <row r="2" spans="2:10" ht="17.25" x14ac:dyDescent="0.3">
      <c r="B2" s="210" t="s">
        <v>252</v>
      </c>
    </row>
    <row r="3" spans="2:10" x14ac:dyDescent="0.25">
      <c r="B3" s="26"/>
    </row>
    <row r="4" spans="2:10" x14ac:dyDescent="0.25">
      <c r="B4" s="26"/>
    </row>
    <row r="5" spans="2:10" x14ac:dyDescent="0.25">
      <c r="B5" s="59" t="s">
        <v>195</v>
      </c>
      <c r="C5" s="4"/>
      <c r="D5" s="4"/>
      <c r="E5" s="4"/>
      <c r="F5" s="4"/>
      <c r="G5" s="4"/>
    </row>
    <row r="6" spans="2:10" x14ac:dyDescent="0.25">
      <c r="B6" s="60"/>
      <c r="C6" s="4"/>
      <c r="D6" s="4"/>
      <c r="E6" s="4"/>
      <c r="F6" s="4"/>
      <c r="G6" s="4"/>
      <c r="J6" s="211"/>
    </row>
    <row r="7" spans="2:10" ht="15.75" thickBot="1" x14ac:dyDescent="0.3">
      <c r="B7" s="61"/>
      <c r="C7" s="62">
        <v>2010</v>
      </c>
      <c r="D7" s="62">
        <v>2011</v>
      </c>
      <c r="E7" s="62">
        <v>2012</v>
      </c>
      <c r="F7" s="62">
        <v>2013</v>
      </c>
      <c r="G7" s="62">
        <v>2014</v>
      </c>
      <c r="H7" s="62">
        <v>2015</v>
      </c>
      <c r="I7" s="62">
        <v>2016</v>
      </c>
      <c r="J7" s="62">
        <v>2017</v>
      </c>
    </row>
    <row r="8" spans="2:10" x14ac:dyDescent="0.25">
      <c r="B8" s="75" t="s">
        <v>196</v>
      </c>
      <c r="C8" s="68"/>
      <c r="D8" s="68"/>
      <c r="E8" s="68"/>
      <c r="F8" s="68"/>
      <c r="G8" s="68"/>
      <c r="H8" s="68"/>
      <c r="I8" s="68"/>
      <c r="J8" s="68"/>
    </row>
    <row r="9" spans="2:10" x14ac:dyDescent="0.25">
      <c r="B9" s="14" t="s">
        <v>161</v>
      </c>
      <c r="C9" s="15">
        <v>183975</v>
      </c>
      <c r="D9" s="15">
        <v>171419</v>
      </c>
      <c r="E9" s="15">
        <v>197140</v>
      </c>
      <c r="F9" s="15">
        <v>184001</v>
      </c>
      <c r="G9" s="15">
        <v>216522</v>
      </c>
      <c r="H9" s="15">
        <v>226334</v>
      </c>
      <c r="I9" s="15">
        <v>237629</v>
      </c>
      <c r="J9" s="15">
        <v>251416</v>
      </c>
    </row>
    <row r="10" spans="2:10" x14ac:dyDescent="0.25">
      <c r="B10" s="14" t="s">
        <v>160</v>
      </c>
      <c r="C10" s="15">
        <v>304882</v>
      </c>
      <c r="D10" s="15">
        <v>325883</v>
      </c>
      <c r="E10" s="15">
        <v>347770</v>
      </c>
      <c r="F10" s="15">
        <v>372998</v>
      </c>
      <c r="G10" s="15">
        <v>395924</v>
      </c>
      <c r="H10" s="15">
        <v>340416</v>
      </c>
      <c r="I10" s="15">
        <v>347134</v>
      </c>
      <c r="J10" s="15">
        <v>360731</v>
      </c>
    </row>
    <row r="11" spans="2:10" x14ac:dyDescent="0.25">
      <c r="B11" s="14" t="s">
        <v>28</v>
      </c>
      <c r="C11" s="15">
        <v>79201</v>
      </c>
      <c r="D11" s="15">
        <v>88725</v>
      </c>
      <c r="E11" s="15">
        <v>81880</v>
      </c>
      <c r="F11" s="15">
        <v>119697</v>
      </c>
      <c r="G11" s="15">
        <v>131576</v>
      </c>
      <c r="H11" s="15">
        <v>77385</v>
      </c>
      <c r="I11" s="15">
        <v>72683</v>
      </c>
      <c r="J11" s="15">
        <v>66492</v>
      </c>
    </row>
    <row r="12" spans="2:10" x14ac:dyDescent="0.25">
      <c r="B12" s="14" t="s">
        <v>29</v>
      </c>
      <c r="C12" s="15">
        <v>45972</v>
      </c>
      <c r="D12" s="15">
        <v>53220</v>
      </c>
      <c r="E12" s="15">
        <v>15819</v>
      </c>
      <c r="F12" s="15">
        <v>37700</v>
      </c>
      <c r="G12" s="15">
        <v>46784</v>
      </c>
      <c r="H12" s="15">
        <v>41087</v>
      </c>
      <c r="I12" s="15">
        <v>50232</v>
      </c>
      <c r="J12" s="15">
        <v>52334</v>
      </c>
    </row>
    <row r="13" spans="2:10" x14ac:dyDescent="0.25">
      <c r="B13" s="213" t="s">
        <v>30</v>
      </c>
      <c r="C13" s="214">
        <v>35642</v>
      </c>
      <c r="D13" s="214">
        <v>35871</v>
      </c>
      <c r="E13" s="214">
        <v>35118</v>
      </c>
      <c r="F13" s="214">
        <v>41735</v>
      </c>
      <c r="G13" s="214">
        <v>46172</v>
      </c>
      <c r="H13" s="214">
        <v>57159</v>
      </c>
      <c r="I13" s="214">
        <v>75194</v>
      </c>
      <c r="J13" s="214">
        <v>78700</v>
      </c>
    </row>
    <row r="14" spans="2:10" ht="15.75" thickBot="1" x14ac:dyDescent="0.3">
      <c r="B14" s="76" t="s">
        <v>31</v>
      </c>
      <c r="C14" s="72" t="s">
        <v>1</v>
      </c>
      <c r="D14" s="72" t="s">
        <v>1</v>
      </c>
      <c r="E14" s="72" t="s">
        <v>1</v>
      </c>
      <c r="F14" s="72" t="s">
        <v>1</v>
      </c>
      <c r="G14" s="72" t="s">
        <v>1</v>
      </c>
      <c r="H14" s="72" t="s">
        <v>1</v>
      </c>
      <c r="I14" s="73">
        <v>17589</v>
      </c>
      <c r="J14" s="73">
        <v>23824</v>
      </c>
    </row>
    <row r="15" spans="2:10" x14ac:dyDescent="0.25">
      <c r="B15" s="75" t="s">
        <v>197</v>
      </c>
      <c r="C15" s="68"/>
      <c r="D15" s="68"/>
      <c r="E15" s="68"/>
      <c r="F15" s="68"/>
      <c r="G15" s="68"/>
      <c r="H15" s="68"/>
      <c r="I15" s="68"/>
      <c r="J15" s="68"/>
    </row>
    <row r="16" spans="2:10" x14ac:dyDescent="0.25">
      <c r="B16" s="14" t="s">
        <v>198</v>
      </c>
      <c r="C16" s="15">
        <v>294716</v>
      </c>
      <c r="D16" s="15">
        <v>271516</v>
      </c>
      <c r="E16" s="15">
        <v>291939</v>
      </c>
      <c r="F16" s="15">
        <v>309627</v>
      </c>
      <c r="G16" s="15">
        <v>338202</v>
      </c>
      <c r="H16" s="15">
        <v>319440</v>
      </c>
      <c r="I16" s="15">
        <v>383944</v>
      </c>
      <c r="J16" s="15">
        <v>437625</v>
      </c>
    </row>
    <row r="17" spans="2:10" x14ac:dyDescent="0.25">
      <c r="B17" s="14" t="s">
        <v>199</v>
      </c>
      <c r="C17" s="15">
        <v>118897</v>
      </c>
      <c r="D17" s="15">
        <v>130602</v>
      </c>
      <c r="E17" s="15">
        <v>136558</v>
      </c>
      <c r="F17" s="15">
        <v>166378</v>
      </c>
      <c r="G17" s="15">
        <v>199929</v>
      </c>
      <c r="H17" s="15">
        <v>180393</v>
      </c>
      <c r="I17" s="15">
        <v>170362</v>
      </c>
      <c r="J17" s="15">
        <v>168430</v>
      </c>
    </row>
    <row r="18" spans="2:10" x14ac:dyDescent="0.25">
      <c r="B18" s="14" t="s">
        <v>200</v>
      </c>
      <c r="C18" s="15">
        <v>72793</v>
      </c>
      <c r="D18" s="15">
        <v>79684</v>
      </c>
      <c r="E18" s="15">
        <v>72485</v>
      </c>
      <c r="F18" s="15">
        <v>87712</v>
      </c>
      <c r="G18" s="15">
        <v>91137</v>
      </c>
      <c r="H18" s="15">
        <v>61924</v>
      </c>
      <c r="I18" s="15">
        <v>68486</v>
      </c>
      <c r="J18" s="15">
        <v>65169</v>
      </c>
    </row>
    <row r="19" spans="2:10" x14ac:dyDescent="0.25">
      <c r="B19" s="14" t="s">
        <v>201</v>
      </c>
      <c r="C19" s="15">
        <v>54262</v>
      </c>
      <c r="D19" s="15">
        <v>65550</v>
      </c>
      <c r="E19" s="15">
        <v>53760</v>
      </c>
      <c r="F19" s="15">
        <v>58772</v>
      </c>
      <c r="G19" s="15">
        <v>61871</v>
      </c>
      <c r="H19" s="15">
        <v>56202</v>
      </c>
      <c r="I19" s="15">
        <v>51580</v>
      </c>
      <c r="J19" s="15">
        <v>51735</v>
      </c>
    </row>
    <row r="20" spans="2:10" x14ac:dyDescent="0.25">
      <c r="B20" s="14" t="s">
        <v>202</v>
      </c>
      <c r="C20" s="15">
        <v>36762</v>
      </c>
      <c r="D20" s="15">
        <v>38629</v>
      </c>
      <c r="E20" s="15">
        <v>50800</v>
      </c>
      <c r="F20" s="15">
        <v>55587</v>
      </c>
      <c r="G20" s="15">
        <v>59997</v>
      </c>
      <c r="H20" s="15">
        <v>48688</v>
      </c>
      <c r="I20" s="15">
        <v>48136</v>
      </c>
      <c r="J20" s="15">
        <v>39152</v>
      </c>
    </row>
    <row r="21" spans="2:10" x14ac:dyDescent="0.25">
      <c r="B21" s="14" t="s">
        <v>203</v>
      </c>
      <c r="C21" s="15">
        <v>26391</v>
      </c>
      <c r="D21" s="15">
        <v>38131</v>
      </c>
      <c r="E21" s="15">
        <v>36599</v>
      </c>
      <c r="F21" s="15">
        <v>41358</v>
      </c>
      <c r="G21" s="15">
        <v>40060</v>
      </c>
      <c r="H21" s="15">
        <v>40080</v>
      </c>
      <c r="I21" s="15">
        <v>42567</v>
      </c>
      <c r="J21" s="15">
        <v>39958</v>
      </c>
    </row>
    <row r="22" spans="2:10" x14ac:dyDescent="0.25">
      <c r="B22" s="14" t="s">
        <v>204</v>
      </c>
      <c r="C22" s="15">
        <v>44478</v>
      </c>
      <c r="D22" s="15">
        <v>49809</v>
      </c>
      <c r="E22" s="15">
        <v>33808</v>
      </c>
      <c r="F22" s="15">
        <v>35330</v>
      </c>
      <c r="G22" s="15">
        <v>44524</v>
      </c>
      <c r="H22" s="15">
        <v>34893</v>
      </c>
      <c r="I22" s="15">
        <v>33312</v>
      </c>
      <c r="J22" s="15">
        <v>28814</v>
      </c>
    </row>
    <row r="23" spans="2:10" ht="15.75" thickBot="1" x14ac:dyDescent="0.3">
      <c r="B23" s="76" t="s">
        <v>205</v>
      </c>
      <c r="C23" s="73">
        <v>1373</v>
      </c>
      <c r="D23" s="73">
        <v>1197</v>
      </c>
      <c r="E23" s="73">
        <v>1778</v>
      </c>
      <c r="F23" s="73">
        <v>1367</v>
      </c>
      <c r="G23" s="73">
        <v>1258</v>
      </c>
      <c r="H23" s="73">
        <v>761</v>
      </c>
      <c r="I23" s="73">
        <v>2074</v>
      </c>
      <c r="J23" s="73">
        <v>2614</v>
      </c>
    </row>
    <row r="24" spans="2:10" ht="15.75" thickBot="1" x14ac:dyDescent="0.3">
      <c r="B24" s="63" t="s">
        <v>206</v>
      </c>
      <c r="C24" s="65">
        <f t="shared" ref="C24:H24" si="0">+IF(SUM(C9:C14)=SUM(C16:C23),SUM(C9:C14),"Revisar")</f>
        <v>649672</v>
      </c>
      <c r="D24" s="65">
        <f t="shared" si="0"/>
        <v>675118</v>
      </c>
      <c r="E24" s="65">
        <f t="shared" si="0"/>
        <v>677727</v>
      </c>
      <c r="F24" s="65">
        <f t="shared" si="0"/>
        <v>756131</v>
      </c>
      <c r="G24" s="65">
        <f t="shared" si="0"/>
        <v>836978</v>
      </c>
      <c r="H24" s="65">
        <f t="shared" si="0"/>
        <v>742381</v>
      </c>
      <c r="I24" s="65">
        <f>+IF(SUM(I9:I14)=SUM(I16:I23),SUM(I9:I14),"Revisar")</f>
        <v>800461</v>
      </c>
      <c r="J24" s="65">
        <f>+IF(SUM(J9:J14)=SUM(J16:J23),SUM(J9:J14),"Revisar")</f>
        <v>833497</v>
      </c>
    </row>
    <row r="25" spans="2:10" x14ac:dyDescent="0.25">
      <c r="B25" s="60"/>
      <c r="C25" s="4"/>
      <c r="D25" s="4"/>
      <c r="E25" s="4"/>
      <c r="F25" s="4"/>
      <c r="G25" s="4"/>
    </row>
    <row r="27" spans="2:10" x14ac:dyDescent="0.25">
      <c r="B27" s="59" t="s">
        <v>273</v>
      </c>
      <c r="C27" s="4"/>
      <c r="D27" s="4"/>
      <c r="E27" s="4"/>
      <c r="F27" s="4"/>
      <c r="G27" s="4"/>
    </row>
    <row r="28" spans="2:10" x14ac:dyDescent="0.25">
      <c r="B28" s="60"/>
      <c r="C28" s="4"/>
      <c r="D28" s="4"/>
      <c r="E28" s="4"/>
      <c r="F28" s="4"/>
      <c r="G28" s="4"/>
    </row>
    <row r="29" spans="2:10" ht="15.75" thickBot="1" x14ac:dyDescent="0.3">
      <c r="B29" s="61"/>
      <c r="C29" s="62">
        <f t="shared" ref="C29:I29" si="1">C7</f>
        <v>2010</v>
      </c>
      <c r="D29" s="62">
        <f t="shared" si="1"/>
        <v>2011</v>
      </c>
      <c r="E29" s="62">
        <f t="shared" si="1"/>
        <v>2012</v>
      </c>
      <c r="F29" s="62">
        <f t="shared" si="1"/>
        <v>2013</v>
      </c>
      <c r="G29" s="62">
        <f t="shared" si="1"/>
        <v>2014</v>
      </c>
      <c r="H29" s="62">
        <f t="shared" si="1"/>
        <v>2015</v>
      </c>
      <c r="I29" s="62">
        <f t="shared" si="1"/>
        <v>2016</v>
      </c>
      <c r="J29" s="62">
        <f>J7</f>
        <v>2017</v>
      </c>
    </row>
    <row r="30" spans="2:10" x14ac:dyDescent="0.25">
      <c r="B30" s="75" t="s">
        <v>196</v>
      </c>
      <c r="C30" s="68"/>
      <c r="D30" s="68"/>
      <c r="E30" s="68"/>
      <c r="F30" s="68"/>
      <c r="G30" s="68"/>
      <c r="H30" s="68"/>
      <c r="I30" s="68"/>
      <c r="J30" s="68"/>
    </row>
    <row r="31" spans="2:10" x14ac:dyDescent="0.25">
      <c r="B31" s="14" t="s">
        <v>161</v>
      </c>
      <c r="C31" s="70">
        <v>3</v>
      </c>
      <c r="D31" s="70">
        <v>3</v>
      </c>
      <c r="E31" s="70">
        <v>3</v>
      </c>
      <c r="F31" s="70">
        <v>3</v>
      </c>
      <c r="G31" s="70">
        <v>3</v>
      </c>
      <c r="H31" s="70">
        <v>3</v>
      </c>
      <c r="I31" s="70">
        <v>3</v>
      </c>
      <c r="J31" s="70">
        <v>3</v>
      </c>
    </row>
    <row r="32" spans="2:10" x14ac:dyDescent="0.25">
      <c r="B32" s="14" t="s">
        <v>160</v>
      </c>
      <c r="C32" s="70">
        <v>14</v>
      </c>
      <c r="D32" s="70">
        <v>14</v>
      </c>
      <c r="E32" s="70">
        <v>14</v>
      </c>
      <c r="F32" s="70">
        <v>14</v>
      </c>
      <c r="G32" s="70">
        <v>14</v>
      </c>
      <c r="H32" s="70">
        <v>14</v>
      </c>
      <c r="I32" s="70">
        <v>14</v>
      </c>
      <c r="J32" s="70">
        <v>14</v>
      </c>
    </row>
    <row r="33" spans="2:10" x14ac:dyDescent="0.25">
      <c r="B33" s="14" t="s">
        <v>28</v>
      </c>
      <c r="C33" s="70">
        <v>4</v>
      </c>
      <c r="D33" s="70">
        <v>4</v>
      </c>
      <c r="E33" s="70">
        <v>4</v>
      </c>
      <c r="F33" s="70">
        <v>4</v>
      </c>
      <c r="G33" s="70">
        <v>4</v>
      </c>
      <c r="H33" s="70">
        <v>4</v>
      </c>
      <c r="I33" s="70">
        <v>4</v>
      </c>
      <c r="J33" s="70">
        <v>4</v>
      </c>
    </row>
    <row r="34" spans="2:10" x14ac:dyDescent="0.25">
      <c r="B34" s="14" t="s">
        <v>29</v>
      </c>
      <c r="C34" s="70">
        <v>1</v>
      </c>
      <c r="D34" s="70">
        <v>1</v>
      </c>
      <c r="E34" s="70">
        <v>1</v>
      </c>
      <c r="F34" s="70">
        <v>1</v>
      </c>
      <c r="G34" s="70">
        <v>2</v>
      </c>
      <c r="H34" s="70">
        <v>2</v>
      </c>
      <c r="I34" s="70">
        <v>3</v>
      </c>
      <c r="J34" s="70">
        <v>3</v>
      </c>
    </row>
    <row r="35" spans="2:10" x14ac:dyDescent="0.25">
      <c r="B35" s="213" t="s">
        <v>30</v>
      </c>
      <c r="C35" s="215">
        <v>2</v>
      </c>
      <c r="D35" s="215">
        <v>2</v>
      </c>
      <c r="E35" s="215">
        <v>2</v>
      </c>
      <c r="F35" s="215">
        <v>2</v>
      </c>
      <c r="G35" s="215">
        <v>2</v>
      </c>
      <c r="H35" s="215">
        <v>2</v>
      </c>
      <c r="I35" s="215">
        <v>2</v>
      </c>
      <c r="J35" s="215">
        <v>3</v>
      </c>
    </row>
    <row r="36" spans="2:10" ht="15.75" thickBot="1" x14ac:dyDescent="0.3">
      <c r="B36" s="76" t="s">
        <v>31</v>
      </c>
      <c r="C36" s="72" t="s">
        <v>1</v>
      </c>
      <c r="D36" s="72" t="s">
        <v>1</v>
      </c>
      <c r="E36" s="72" t="s">
        <v>1</v>
      </c>
      <c r="F36" s="72" t="s">
        <v>1</v>
      </c>
      <c r="G36" s="72" t="s">
        <v>1</v>
      </c>
      <c r="H36" s="72" t="s">
        <v>1</v>
      </c>
      <c r="I36" s="72">
        <v>1</v>
      </c>
      <c r="J36" s="72">
        <v>1</v>
      </c>
    </row>
    <row r="37" spans="2:10" ht="15.75" thickBot="1" x14ac:dyDescent="0.3">
      <c r="B37" s="63" t="s">
        <v>274</v>
      </c>
      <c r="C37" s="65">
        <f t="shared" ref="C37:F37" si="2">+SUM(C31:C36)</f>
        <v>24</v>
      </c>
      <c r="D37" s="65">
        <f t="shared" si="2"/>
        <v>24</v>
      </c>
      <c r="E37" s="65">
        <f t="shared" si="2"/>
        <v>24</v>
      </c>
      <c r="F37" s="65">
        <f t="shared" si="2"/>
        <v>24</v>
      </c>
      <c r="G37" s="65">
        <f>+SUM(G31:G36)</f>
        <v>25</v>
      </c>
      <c r="H37" s="65">
        <f>+SUM(H31:H36)</f>
        <v>25</v>
      </c>
      <c r="I37" s="65">
        <f>+SUM(I31:I36)</f>
        <v>27</v>
      </c>
      <c r="J37" s="65">
        <f>+SUM(J31:J36)</f>
        <v>28</v>
      </c>
    </row>
  </sheetData>
  <phoneticPr fontId="0" type="noConversion"/>
  <pageMargins left="0.7" right="0.7" top="0.75" bottom="0.75" header="0.3" footer="0.3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3"/>
  <sheetViews>
    <sheetView zoomScaleNormal="100" workbookViewId="0"/>
  </sheetViews>
  <sheetFormatPr baseColWidth="10" defaultColWidth="11.42578125" defaultRowHeight="15" x14ac:dyDescent="0.25"/>
  <cols>
    <col min="1" max="1" width="9.140625" style="1" customWidth="1"/>
    <col min="2" max="2" width="58.7109375" style="1" customWidth="1"/>
    <col min="3" max="10" width="11.7109375" style="1" customWidth="1"/>
    <col min="11" max="16384" width="11.42578125" style="1"/>
  </cols>
  <sheetData>
    <row r="2" spans="2:10" ht="17.25" x14ac:dyDescent="0.3">
      <c r="B2" s="210" t="s">
        <v>149</v>
      </c>
    </row>
    <row r="3" spans="2:10" x14ac:dyDescent="0.25">
      <c r="B3" s="26"/>
    </row>
    <row r="4" spans="2:10" x14ac:dyDescent="0.25">
      <c r="B4" s="26"/>
    </row>
    <row r="5" spans="2:10" x14ac:dyDescent="0.25">
      <c r="B5" s="59" t="s">
        <v>156</v>
      </c>
      <c r="C5" s="4"/>
      <c r="D5" s="4"/>
      <c r="E5" s="4"/>
      <c r="F5" s="4"/>
      <c r="G5" s="4"/>
      <c r="H5" s="4"/>
      <c r="I5" s="4"/>
      <c r="J5" s="4"/>
    </row>
    <row r="6" spans="2:10" x14ac:dyDescent="0.25">
      <c r="B6" s="60"/>
      <c r="C6" s="4"/>
      <c r="D6" s="4"/>
      <c r="E6" s="4"/>
      <c r="F6" s="4"/>
      <c r="G6" s="4"/>
      <c r="H6" s="4"/>
      <c r="I6" s="4"/>
      <c r="J6" s="4"/>
    </row>
    <row r="7" spans="2:10" ht="15.75" thickBot="1" x14ac:dyDescent="0.3">
      <c r="B7" s="61"/>
      <c r="C7" s="62">
        <v>2010</v>
      </c>
      <c r="D7" s="62">
        <v>2011</v>
      </c>
      <c r="E7" s="62">
        <v>2012</v>
      </c>
      <c r="F7" s="62">
        <v>2013</v>
      </c>
      <c r="G7" s="62">
        <v>2014</v>
      </c>
      <c r="H7" s="62">
        <v>2015</v>
      </c>
      <c r="I7" s="62">
        <v>2016</v>
      </c>
      <c r="J7" s="62">
        <v>2017</v>
      </c>
    </row>
    <row r="8" spans="2:10" ht="15.75" thickBot="1" x14ac:dyDescent="0.3">
      <c r="B8" s="63" t="s">
        <v>270</v>
      </c>
      <c r="C8" s="64" t="s">
        <v>1</v>
      </c>
      <c r="D8" s="64" t="s">
        <v>1</v>
      </c>
      <c r="E8" s="65">
        <f t="shared" ref="E8:J8" si="0">+SUM(E9,E15)</f>
        <v>652147</v>
      </c>
      <c r="F8" s="65">
        <f t="shared" si="0"/>
        <v>727803</v>
      </c>
      <c r="G8" s="65">
        <f t="shared" si="0"/>
        <v>771852</v>
      </c>
      <c r="H8" s="65">
        <f t="shared" si="0"/>
        <v>736204</v>
      </c>
      <c r="I8" s="65">
        <f t="shared" si="0"/>
        <v>734767</v>
      </c>
      <c r="J8" s="65">
        <f t="shared" si="0"/>
        <v>687651</v>
      </c>
    </row>
    <row r="9" spans="2:10" x14ac:dyDescent="0.25">
      <c r="B9" s="66" t="s">
        <v>154</v>
      </c>
      <c r="C9" s="67" t="s">
        <v>1</v>
      </c>
      <c r="D9" s="67" t="s">
        <v>1</v>
      </c>
      <c r="E9" s="68">
        <f t="shared" ref="E9:J9" si="1">+SUM(E10:E14)</f>
        <v>242366</v>
      </c>
      <c r="F9" s="68">
        <f t="shared" si="1"/>
        <v>287497</v>
      </c>
      <c r="G9" s="68">
        <f t="shared" si="1"/>
        <v>299985</v>
      </c>
      <c r="H9" s="68">
        <f t="shared" si="1"/>
        <v>238950</v>
      </c>
      <c r="I9" s="68">
        <f t="shared" si="1"/>
        <v>244107</v>
      </c>
      <c r="J9" s="68">
        <f t="shared" si="1"/>
        <v>220659</v>
      </c>
    </row>
    <row r="10" spans="2:10" x14ac:dyDescent="0.25">
      <c r="B10" s="69" t="s">
        <v>27</v>
      </c>
      <c r="C10" s="70" t="s">
        <v>1</v>
      </c>
      <c r="D10" s="70" t="s">
        <v>1</v>
      </c>
      <c r="E10" s="15">
        <v>192647</v>
      </c>
      <c r="F10" s="15">
        <v>223746</v>
      </c>
      <c r="G10" s="15">
        <v>242783</v>
      </c>
      <c r="H10" s="15">
        <v>187047</v>
      </c>
      <c r="I10" s="15">
        <v>189279</v>
      </c>
      <c r="J10" s="15">
        <v>173088</v>
      </c>
    </row>
    <row r="11" spans="2:10" x14ac:dyDescent="0.25">
      <c r="B11" s="69" t="s">
        <v>28</v>
      </c>
      <c r="C11" s="70" t="s">
        <v>1</v>
      </c>
      <c r="D11" s="70" t="s">
        <v>1</v>
      </c>
      <c r="E11" s="15">
        <v>17437</v>
      </c>
      <c r="F11" s="15">
        <v>23968</v>
      </c>
      <c r="G11" s="15">
        <v>21505</v>
      </c>
      <c r="H11" s="15">
        <v>19379</v>
      </c>
      <c r="I11" s="15">
        <v>19847</v>
      </c>
      <c r="J11" s="15">
        <v>17619</v>
      </c>
    </row>
    <row r="12" spans="2:10" x14ac:dyDescent="0.25">
      <c r="B12" s="69" t="s">
        <v>29</v>
      </c>
      <c r="C12" s="70" t="s">
        <v>1</v>
      </c>
      <c r="D12" s="70" t="s">
        <v>1</v>
      </c>
      <c r="E12" s="15">
        <v>11087</v>
      </c>
      <c r="F12" s="15">
        <v>14705</v>
      </c>
      <c r="G12" s="15">
        <v>12781</v>
      </c>
      <c r="H12" s="15">
        <v>11401</v>
      </c>
      <c r="I12" s="15">
        <v>13939</v>
      </c>
      <c r="J12" s="15">
        <v>11174</v>
      </c>
    </row>
    <row r="13" spans="2:10" x14ac:dyDescent="0.25">
      <c r="B13" s="69" t="s">
        <v>30</v>
      </c>
      <c r="C13" s="70" t="s">
        <v>1</v>
      </c>
      <c r="D13" s="70" t="s">
        <v>1</v>
      </c>
      <c r="E13" s="15">
        <v>17931</v>
      </c>
      <c r="F13" s="15">
        <v>20623</v>
      </c>
      <c r="G13" s="15">
        <v>18861</v>
      </c>
      <c r="H13" s="15">
        <v>17439</v>
      </c>
      <c r="I13" s="15">
        <v>16989</v>
      </c>
      <c r="J13" s="15">
        <v>15318</v>
      </c>
    </row>
    <row r="14" spans="2:10" ht="15.75" thickBot="1" x14ac:dyDescent="0.3">
      <c r="B14" s="71" t="s">
        <v>31</v>
      </c>
      <c r="C14" s="72" t="s">
        <v>1</v>
      </c>
      <c r="D14" s="72" t="s">
        <v>1</v>
      </c>
      <c r="E14" s="73">
        <v>3264</v>
      </c>
      <c r="F14" s="73">
        <v>4455</v>
      </c>
      <c r="G14" s="73">
        <v>4055</v>
      </c>
      <c r="H14" s="73">
        <v>3684</v>
      </c>
      <c r="I14" s="73">
        <v>4053</v>
      </c>
      <c r="J14" s="73">
        <v>3460</v>
      </c>
    </row>
    <row r="15" spans="2:10" x14ac:dyDescent="0.25">
      <c r="B15" s="66" t="s">
        <v>155</v>
      </c>
      <c r="C15" s="67" t="s">
        <v>1</v>
      </c>
      <c r="D15" s="67" t="s">
        <v>1</v>
      </c>
      <c r="E15" s="68">
        <f t="shared" ref="E15:I15" si="2">+SUM(E16:E20)</f>
        <v>409781</v>
      </c>
      <c r="F15" s="68">
        <f t="shared" si="2"/>
        <v>440306</v>
      </c>
      <c r="G15" s="68">
        <f t="shared" si="2"/>
        <v>471867</v>
      </c>
      <c r="H15" s="68">
        <f t="shared" si="2"/>
        <v>497254</v>
      </c>
      <c r="I15" s="68">
        <f t="shared" si="2"/>
        <v>490660</v>
      </c>
      <c r="J15" s="68">
        <v>466992</v>
      </c>
    </row>
    <row r="16" spans="2:10" x14ac:dyDescent="0.25">
      <c r="B16" s="69" t="s">
        <v>27</v>
      </c>
      <c r="C16" s="70" t="s">
        <v>1</v>
      </c>
      <c r="D16" s="70" t="s">
        <v>1</v>
      </c>
      <c r="E16" s="15">
        <v>329382</v>
      </c>
      <c r="F16" s="15">
        <v>344687</v>
      </c>
      <c r="G16" s="15">
        <v>371849</v>
      </c>
      <c r="H16" s="15">
        <v>402067</v>
      </c>
      <c r="I16" s="15">
        <v>397450</v>
      </c>
      <c r="J16" s="15">
        <v>371461</v>
      </c>
    </row>
    <row r="17" spans="2:10" x14ac:dyDescent="0.25">
      <c r="B17" s="69" t="s">
        <v>28</v>
      </c>
      <c r="C17" s="70" t="s">
        <v>1</v>
      </c>
      <c r="D17" s="70" t="s">
        <v>1</v>
      </c>
      <c r="E17" s="15">
        <v>27264</v>
      </c>
      <c r="F17" s="15">
        <v>31721</v>
      </c>
      <c r="G17" s="15">
        <v>33850</v>
      </c>
      <c r="H17" s="15">
        <v>32696</v>
      </c>
      <c r="I17" s="15">
        <v>34043</v>
      </c>
      <c r="J17" s="15">
        <v>31024</v>
      </c>
    </row>
    <row r="18" spans="2:10" x14ac:dyDescent="0.25">
      <c r="B18" s="69" t="s">
        <v>29</v>
      </c>
      <c r="C18" s="70" t="s">
        <v>1</v>
      </c>
      <c r="D18" s="70" t="s">
        <v>1</v>
      </c>
      <c r="E18" s="15">
        <v>18919</v>
      </c>
      <c r="F18" s="15">
        <v>21765</v>
      </c>
      <c r="G18" s="15">
        <v>21061</v>
      </c>
      <c r="H18" s="15">
        <v>16888</v>
      </c>
      <c r="I18" s="15">
        <v>17596</v>
      </c>
      <c r="J18" s="15">
        <v>21847</v>
      </c>
    </row>
    <row r="19" spans="2:10" x14ac:dyDescent="0.25">
      <c r="B19" s="69" t="s">
        <v>30</v>
      </c>
      <c r="C19" s="70" t="s">
        <v>1</v>
      </c>
      <c r="D19" s="70" t="s">
        <v>1</v>
      </c>
      <c r="E19" s="15">
        <v>26312</v>
      </c>
      <c r="F19" s="15">
        <v>33337</v>
      </c>
      <c r="G19" s="15">
        <v>35444</v>
      </c>
      <c r="H19" s="15">
        <v>35426</v>
      </c>
      <c r="I19" s="15">
        <v>30592</v>
      </c>
      <c r="J19" s="15">
        <v>31725</v>
      </c>
    </row>
    <row r="20" spans="2:10" ht="15.75" thickBot="1" x14ac:dyDescent="0.3">
      <c r="B20" s="71" t="s">
        <v>31</v>
      </c>
      <c r="C20" s="72" t="s">
        <v>1</v>
      </c>
      <c r="D20" s="72" t="s">
        <v>1</v>
      </c>
      <c r="E20" s="73">
        <v>7904</v>
      </c>
      <c r="F20" s="73">
        <v>8796</v>
      </c>
      <c r="G20" s="73">
        <v>9663</v>
      </c>
      <c r="H20" s="73">
        <v>10177</v>
      </c>
      <c r="I20" s="73">
        <v>10979</v>
      </c>
      <c r="J20" s="73">
        <v>10935</v>
      </c>
    </row>
    <row r="21" spans="2:10" x14ac:dyDescent="0.25">
      <c r="B21" s="60"/>
      <c r="C21" s="4"/>
      <c r="D21" s="4"/>
      <c r="E21" s="4"/>
      <c r="F21" s="4"/>
      <c r="G21" s="4"/>
      <c r="H21" s="4"/>
      <c r="I21" s="4"/>
      <c r="J21" s="4"/>
    </row>
    <row r="23" spans="2:10" x14ac:dyDescent="0.25">
      <c r="B23" s="59" t="s">
        <v>150</v>
      </c>
      <c r="C23" s="4"/>
      <c r="D23" s="4"/>
      <c r="E23" s="4"/>
      <c r="F23" s="4"/>
      <c r="G23" s="4"/>
      <c r="H23" s="4"/>
      <c r="I23" s="4"/>
      <c r="J23" s="4"/>
    </row>
    <row r="24" spans="2:10" ht="45" x14ac:dyDescent="0.25">
      <c r="B24" s="60"/>
      <c r="C24" s="4"/>
      <c r="D24" s="4"/>
      <c r="E24" s="4"/>
      <c r="F24" s="4"/>
      <c r="G24" s="4"/>
      <c r="H24" s="4"/>
      <c r="I24" s="4"/>
      <c r="J24" s="230" t="s">
        <v>256</v>
      </c>
    </row>
    <row r="25" spans="2:10" ht="15.75" thickBot="1" x14ac:dyDescent="0.3">
      <c r="B25" s="61"/>
      <c r="C25" s="62">
        <f t="shared" ref="C25:J25" si="3">+C7</f>
        <v>2010</v>
      </c>
      <c r="D25" s="62">
        <f t="shared" si="3"/>
        <v>2011</v>
      </c>
      <c r="E25" s="62">
        <f t="shared" si="3"/>
        <v>2012</v>
      </c>
      <c r="F25" s="62">
        <f t="shared" si="3"/>
        <v>2013</v>
      </c>
      <c r="G25" s="62">
        <f t="shared" si="3"/>
        <v>2014</v>
      </c>
      <c r="H25" s="62">
        <f t="shared" si="3"/>
        <v>2015</v>
      </c>
      <c r="I25" s="62">
        <f t="shared" si="3"/>
        <v>2016</v>
      </c>
      <c r="J25" s="62">
        <f t="shared" si="3"/>
        <v>2017</v>
      </c>
    </row>
    <row r="26" spans="2:10" ht="15.75" thickBot="1" x14ac:dyDescent="0.3">
      <c r="B26" s="63" t="s">
        <v>271</v>
      </c>
      <c r="C26" s="64" t="s">
        <v>1</v>
      </c>
      <c r="D26" s="64" t="s">
        <v>1</v>
      </c>
      <c r="E26" s="65">
        <f t="shared" ref="E26:J26" si="4">+SUM(E27,E33)</f>
        <v>174645</v>
      </c>
      <c r="F26" s="65">
        <f t="shared" si="4"/>
        <v>198109</v>
      </c>
      <c r="G26" s="65">
        <f t="shared" si="4"/>
        <v>212196</v>
      </c>
      <c r="H26" s="65">
        <f t="shared" si="4"/>
        <v>219927</v>
      </c>
      <c r="I26" s="65">
        <f t="shared" si="4"/>
        <v>218183</v>
      </c>
      <c r="J26" s="65">
        <f t="shared" si="4"/>
        <v>219488</v>
      </c>
    </row>
    <row r="27" spans="2:10" x14ac:dyDescent="0.25">
      <c r="B27" s="66" t="s">
        <v>154</v>
      </c>
      <c r="C27" s="67" t="s">
        <v>1</v>
      </c>
      <c r="D27" s="67" t="s">
        <v>1</v>
      </c>
      <c r="E27" s="68">
        <f t="shared" ref="E27:J27" si="5">+SUM(E28:E32)</f>
        <v>82329</v>
      </c>
      <c r="F27" s="68">
        <f t="shared" si="5"/>
        <v>83616</v>
      </c>
      <c r="G27" s="68">
        <f t="shared" si="5"/>
        <v>87810</v>
      </c>
      <c r="H27" s="68">
        <f t="shared" si="5"/>
        <v>90313</v>
      </c>
      <c r="I27" s="68">
        <f t="shared" si="5"/>
        <v>84930</v>
      </c>
      <c r="J27" s="68">
        <f t="shared" si="5"/>
        <v>87150</v>
      </c>
    </row>
    <row r="28" spans="2:10" x14ac:dyDescent="0.25">
      <c r="B28" s="69" t="s">
        <v>27</v>
      </c>
      <c r="C28" s="70" t="s">
        <v>1</v>
      </c>
      <c r="D28" s="70" t="s">
        <v>1</v>
      </c>
      <c r="E28" s="15">
        <v>51956</v>
      </c>
      <c r="F28" s="15">
        <v>51105</v>
      </c>
      <c r="G28" s="15">
        <v>53283</v>
      </c>
      <c r="H28" s="70">
        <v>54678</v>
      </c>
      <c r="I28" s="70">
        <v>51924</v>
      </c>
      <c r="J28" s="70">
        <v>53019</v>
      </c>
    </row>
    <row r="29" spans="2:10" x14ac:dyDescent="0.25">
      <c r="B29" s="69" t="s">
        <v>28</v>
      </c>
      <c r="C29" s="70" t="s">
        <v>1</v>
      </c>
      <c r="D29" s="70" t="s">
        <v>1</v>
      </c>
      <c r="E29" s="15">
        <v>12062</v>
      </c>
      <c r="F29" s="15">
        <v>13521</v>
      </c>
      <c r="G29" s="15">
        <v>15290</v>
      </c>
      <c r="H29" s="70">
        <v>15663</v>
      </c>
      <c r="I29" s="70">
        <v>14448</v>
      </c>
      <c r="J29" s="70">
        <v>15523</v>
      </c>
    </row>
    <row r="30" spans="2:10" x14ac:dyDescent="0.25">
      <c r="B30" s="69" t="s">
        <v>29</v>
      </c>
      <c r="C30" s="70" t="s">
        <v>1</v>
      </c>
      <c r="D30" s="70" t="s">
        <v>1</v>
      </c>
      <c r="E30" s="15">
        <v>6919</v>
      </c>
      <c r="F30" s="15">
        <v>7252</v>
      </c>
      <c r="G30" s="15">
        <v>7242</v>
      </c>
      <c r="H30" s="70">
        <v>7231</v>
      </c>
      <c r="I30" s="70">
        <v>6701</v>
      </c>
      <c r="J30" s="70">
        <v>6691</v>
      </c>
    </row>
    <row r="31" spans="2:10" x14ac:dyDescent="0.25">
      <c r="B31" s="69" t="s">
        <v>30</v>
      </c>
      <c r="C31" s="70" t="s">
        <v>1</v>
      </c>
      <c r="D31" s="70" t="s">
        <v>1</v>
      </c>
      <c r="E31" s="15">
        <v>7952</v>
      </c>
      <c r="F31" s="15">
        <v>8351</v>
      </c>
      <c r="G31" s="15">
        <v>8735</v>
      </c>
      <c r="H31" s="70">
        <v>9308</v>
      </c>
      <c r="I31" s="70">
        <v>8683</v>
      </c>
      <c r="J31" s="70">
        <v>8628</v>
      </c>
    </row>
    <row r="32" spans="2:10" ht="15.75" thickBot="1" x14ac:dyDescent="0.3">
      <c r="B32" s="71" t="s">
        <v>31</v>
      </c>
      <c r="C32" s="72" t="s">
        <v>1</v>
      </c>
      <c r="D32" s="72" t="s">
        <v>1</v>
      </c>
      <c r="E32" s="73">
        <v>3440</v>
      </c>
      <c r="F32" s="73">
        <v>3387</v>
      </c>
      <c r="G32" s="73">
        <v>3260</v>
      </c>
      <c r="H32" s="72">
        <v>3433</v>
      </c>
      <c r="I32" s="72">
        <v>3174</v>
      </c>
      <c r="J32" s="72">
        <v>3289</v>
      </c>
    </row>
    <row r="33" spans="2:10" x14ac:dyDescent="0.25">
      <c r="B33" s="66" t="s">
        <v>155</v>
      </c>
      <c r="C33" s="67" t="s">
        <v>1</v>
      </c>
      <c r="D33" s="67" t="s">
        <v>1</v>
      </c>
      <c r="E33" s="68">
        <f t="shared" ref="E33:I33" si="6">+SUM(E34:E38)</f>
        <v>92316</v>
      </c>
      <c r="F33" s="68">
        <f t="shared" si="6"/>
        <v>114493</v>
      </c>
      <c r="G33" s="68">
        <f t="shared" si="6"/>
        <v>124386</v>
      </c>
      <c r="H33" s="68">
        <f t="shared" si="6"/>
        <v>129614</v>
      </c>
      <c r="I33" s="68">
        <f t="shared" si="6"/>
        <v>133253</v>
      </c>
      <c r="J33" s="68">
        <f t="shared" ref="J33" si="7">+SUM(J34:J38)</f>
        <v>132338</v>
      </c>
    </row>
    <row r="34" spans="2:10" x14ac:dyDescent="0.25">
      <c r="B34" s="69" t="s">
        <v>27</v>
      </c>
      <c r="C34" s="70" t="s">
        <v>1</v>
      </c>
      <c r="D34" s="70" t="s">
        <v>1</v>
      </c>
      <c r="E34" s="15">
        <v>55135</v>
      </c>
      <c r="F34" s="15">
        <v>66666</v>
      </c>
      <c r="G34" s="15">
        <v>71852</v>
      </c>
      <c r="H34" s="70">
        <v>74703</v>
      </c>
      <c r="I34" s="70">
        <v>77119</v>
      </c>
      <c r="J34" s="70">
        <v>75957</v>
      </c>
    </row>
    <row r="35" spans="2:10" x14ac:dyDescent="0.25">
      <c r="B35" s="69" t="s">
        <v>28</v>
      </c>
      <c r="C35" s="70" t="s">
        <v>1</v>
      </c>
      <c r="D35" s="70" t="s">
        <v>1</v>
      </c>
      <c r="E35" s="15">
        <v>15164</v>
      </c>
      <c r="F35" s="15">
        <v>20861</v>
      </c>
      <c r="G35" s="15">
        <v>23147</v>
      </c>
      <c r="H35" s="70">
        <v>23557</v>
      </c>
      <c r="I35" s="70">
        <v>23988</v>
      </c>
      <c r="J35" s="70">
        <v>24712</v>
      </c>
    </row>
    <row r="36" spans="2:10" x14ac:dyDescent="0.25">
      <c r="B36" s="69" t="s">
        <v>29</v>
      </c>
      <c r="C36" s="70" t="s">
        <v>1</v>
      </c>
      <c r="D36" s="70" t="s">
        <v>1</v>
      </c>
      <c r="E36" s="15">
        <v>7688</v>
      </c>
      <c r="F36" s="15">
        <v>9410</v>
      </c>
      <c r="G36" s="15">
        <v>9904</v>
      </c>
      <c r="H36" s="70">
        <v>10382</v>
      </c>
      <c r="I36" s="70">
        <v>10209</v>
      </c>
      <c r="J36" s="70">
        <v>10809</v>
      </c>
    </row>
    <row r="37" spans="2:10" x14ac:dyDescent="0.25">
      <c r="B37" s="69" t="s">
        <v>30</v>
      </c>
      <c r="C37" s="70" t="s">
        <v>1</v>
      </c>
      <c r="D37" s="70" t="s">
        <v>1</v>
      </c>
      <c r="E37" s="15">
        <v>9365</v>
      </c>
      <c r="F37" s="15">
        <v>12047</v>
      </c>
      <c r="G37" s="15">
        <v>13616</v>
      </c>
      <c r="H37" s="70">
        <v>14729</v>
      </c>
      <c r="I37" s="70">
        <v>15582</v>
      </c>
      <c r="J37" s="70">
        <v>14386</v>
      </c>
    </row>
    <row r="38" spans="2:10" ht="15.75" thickBot="1" x14ac:dyDescent="0.3">
      <c r="B38" s="71" t="s">
        <v>31</v>
      </c>
      <c r="C38" s="72" t="s">
        <v>1</v>
      </c>
      <c r="D38" s="72" t="s">
        <v>1</v>
      </c>
      <c r="E38" s="73">
        <v>4964</v>
      </c>
      <c r="F38" s="73">
        <v>5509</v>
      </c>
      <c r="G38" s="73">
        <v>5867</v>
      </c>
      <c r="H38" s="72">
        <v>6243</v>
      </c>
      <c r="I38" s="72">
        <v>6355</v>
      </c>
      <c r="J38" s="72">
        <v>6474</v>
      </c>
    </row>
    <row r="39" spans="2:10" ht="15.75" thickBot="1" x14ac:dyDescent="0.3">
      <c r="B39" s="63" t="s">
        <v>232</v>
      </c>
      <c r="C39" s="65">
        <f t="shared" ref="C39:H39" si="8">+SUM(C40,C46)</f>
        <v>259701</v>
      </c>
      <c r="D39" s="65">
        <f t="shared" si="8"/>
        <v>237382</v>
      </c>
      <c r="E39" s="65">
        <f t="shared" si="8"/>
        <v>165207</v>
      </c>
      <c r="F39" s="65">
        <f t="shared" si="8"/>
        <v>164219</v>
      </c>
      <c r="G39" s="65">
        <f t="shared" si="8"/>
        <v>156772</v>
      </c>
      <c r="H39" s="65">
        <f t="shared" si="8"/>
        <v>147032</v>
      </c>
      <c r="I39" s="65">
        <v>155186</v>
      </c>
      <c r="J39" s="64" t="s">
        <v>221</v>
      </c>
    </row>
    <row r="40" spans="2:10" x14ac:dyDescent="0.25">
      <c r="B40" s="66" t="s">
        <v>152</v>
      </c>
      <c r="C40" s="68">
        <f>+SUM(C41:C45)</f>
        <v>47032</v>
      </c>
      <c r="D40" s="68">
        <f>+SUM(D41:D45)</f>
        <v>51134</v>
      </c>
      <c r="E40" s="67" t="s">
        <v>1</v>
      </c>
      <c r="F40" s="67" t="s">
        <v>1</v>
      </c>
      <c r="G40" s="67" t="s">
        <v>1</v>
      </c>
      <c r="H40" s="67" t="s">
        <v>1</v>
      </c>
      <c r="I40" s="67" t="s">
        <v>1</v>
      </c>
      <c r="J40" s="67" t="s">
        <v>1</v>
      </c>
    </row>
    <row r="41" spans="2:10" x14ac:dyDescent="0.25">
      <c r="B41" s="69" t="s">
        <v>27</v>
      </c>
      <c r="C41" s="15">
        <v>26516</v>
      </c>
      <c r="D41" s="15">
        <v>25504</v>
      </c>
      <c r="E41" s="70" t="s">
        <v>1</v>
      </c>
      <c r="F41" s="70" t="s">
        <v>1</v>
      </c>
      <c r="G41" s="70" t="s">
        <v>1</v>
      </c>
      <c r="H41" s="70" t="s">
        <v>1</v>
      </c>
      <c r="I41" s="70" t="s">
        <v>1</v>
      </c>
      <c r="J41" s="70" t="s">
        <v>1</v>
      </c>
    </row>
    <row r="42" spans="2:10" x14ac:dyDescent="0.25">
      <c r="B42" s="69" t="s">
        <v>28</v>
      </c>
      <c r="C42" s="15">
        <v>9019</v>
      </c>
      <c r="D42" s="15">
        <v>14573</v>
      </c>
      <c r="E42" s="70" t="s">
        <v>1</v>
      </c>
      <c r="F42" s="70" t="s">
        <v>1</v>
      </c>
      <c r="G42" s="70" t="s">
        <v>1</v>
      </c>
      <c r="H42" s="70" t="s">
        <v>1</v>
      </c>
      <c r="I42" s="70" t="s">
        <v>1</v>
      </c>
      <c r="J42" s="70" t="s">
        <v>1</v>
      </c>
    </row>
    <row r="43" spans="2:10" x14ac:dyDescent="0.25">
      <c r="B43" s="69" t="s">
        <v>29</v>
      </c>
      <c r="C43" s="15">
        <v>3965</v>
      </c>
      <c r="D43" s="15">
        <v>3702</v>
      </c>
      <c r="E43" s="70" t="s">
        <v>1</v>
      </c>
      <c r="F43" s="70" t="s">
        <v>1</v>
      </c>
      <c r="G43" s="70" t="s">
        <v>1</v>
      </c>
      <c r="H43" s="70" t="s">
        <v>1</v>
      </c>
      <c r="I43" s="70" t="s">
        <v>1</v>
      </c>
      <c r="J43" s="70" t="s">
        <v>1</v>
      </c>
    </row>
    <row r="44" spans="2:10" x14ac:dyDescent="0.25">
      <c r="B44" s="69" t="s">
        <v>30</v>
      </c>
      <c r="C44" s="15">
        <v>5441</v>
      </c>
      <c r="D44" s="15">
        <v>5935</v>
      </c>
      <c r="E44" s="70" t="s">
        <v>1</v>
      </c>
      <c r="F44" s="70" t="s">
        <v>1</v>
      </c>
      <c r="G44" s="70" t="s">
        <v>1</v>
      </c>
      <c r="H44" s="70" t="s">
        <v>1</v>
      </c>
      <c r="I44" s="70" t="s">
        <v>1</v>
      </c>
      <c r="J44" s="70" t="s">
        <v>1</v>
      </c>
    </row>
    <row r="45" spans="2:10" ht="15.75" thickBot="1" x14ac:dyDescent="0.3">
      <c r="B45" s="71" t="s">
        <v>31</v>
      </c>
      <c r="C45" s="73">
        <v>2091</v>
      </c>
      <c r="D45" s="73">
        <v>1420</v>
      </c>
      <c r="E45" s="72" t="s">
        <v>1</v>
      </c>
      <c r="F45" s="72" t="s">
        <v>1</v>
      </c>
      <c r="G45" s="72" t="s">
        <v>1</v>
      </c>
      <c r="H45" s="72" t="s">
        <v>1</v>
      </c>
      <c r="I45" s="72" t="s">
        <v>1</v>
      </c>
      <c r="J45" s="72" t="s">
        <v>1</v>
      </c>
    </row>
    <row r="46" spans="2:10" x14ac:dyDescent="0.25">
      <c r="B46" s="66" t="s">
        <v>153</v>
      </c>
      <c r="C46" s="68">
        <f t="shared" ref="C46:I46" si="9">+SUM(C47:C51)</f>
        <v>212669</v>
      </c>
      <c r="D46" s="68">
        <f t="shared" si="9"/>
        <v>186248</v>
      </c>
      <c r="E46" s="68">
        <f t="shared" si="9"/>
        <v>165207</v>
      </c>
      <c r="F46" s="68">
        <f t="shared" si="9"/>
        <v>164219</v>
      </c>
      <c r="G46" s="68">
        <f t="shared" si="9"/>
        <v>156772</v>
      </c>
      <c r="H46" s="68">
        <f t="shared" si="9"/>
        <v>147032</v>
      </c>
      <c r="I46" s="68">
        <f t="shared" si="9"/>
        <v>155186</v>
      </c>
      <c r="J46" s="67" t="s">
        <v>221</v>
      </c>
    </row>
    <row r="47" spans="2:10" x14ac:dyDescent="0.25">
      <c r="B47" s="69" t="s">
        <v>27</v>
      </c>
      <c r="C47" s="15">
        <v>104457</v>
      </c>
      <c r="D47" s="15">
        <v>95570</v>
      </c>
      <c r="E47" s="15">
        <v>83296</v>
      </c>
      <c r="F47" s="15">
        <v>78821</v>
      </c>
      <c r="G47" s="70">
        <v>77061</v>
      </c>
      <c r="H47" s="70">
        <v>72545</v>
      </c>
      <c r="I47" s="70">
        <v>83326</v>
      </c>
      <c r="J47" s="70" t="s">
        <v>221</v>
      </c>
    </row>
    <row r="48" spans="2:10" x14ac:dyDescent="0.25">
      <c r="B48" s="69" t="s">
        <v>28</v>
      </c>
      <c r="C48" s="15">
        <v>45370</v>
      </c>
      <c r="D48" s="15">
        <v>35098</v>
      </c>
      <c r="E48" s="15">
        <v>33708</v>
      </c>
      <c r="F48" s="15">
        <v>42297</v>
      </c>
      <c r="G48" s="70">
        <v>42218</v>
      </c>
      <c r="H48" s="70">
        <v>38465</v>
      </c>
      <c r="I48" s="70">
        <v>38221</v>
      </c>
      <c r="J48" s="70" t="s">
        <v>221</v>
      </c>
    </row>
    <row r="49" spans="2:10" x14ac:dyDescent="0.25">
      <c r="B49" s="69" t="s">
        <v>29</v>
      </c>
      <c r="C49" s="15">
        <v>22816</v>
      </c>
      <c r="D49" s="15">
        <v>20614</v>
      </c>
      <c r="E49" s="15">
        <v>16377</v>
      </c>
      <c r="F49" s="15">
        <v>17590</v>
      </c>
      <c r="G49" s="70">
        <v>15731</v>
      </c>
      <c r="H49" s="70">
        <v>14986</v>
      </c>
      <c r="I49" s="70">
        <v>14906</v>
      </c>
      <c r="J49" s="70" t="s">
        <v>221</v>
      </c>
    </row>
    <row r="50" spans="2:10" x14ac:dyDescent="0.25">
      <c r="B50" s="69" t="s">
        <v>30</v>
      </c>
      <c r="C50" s="15">
        <v>28250</v>
      </c>
      <c r="D50" s="15">
        <v>27805</v>
      </c>
      <c r="E50" s="15">
        <v>24904</v>
      </c>
      <c r="F50" s="15">
        <v>17921</v>
      </c>
      <c r="G50" s="70">
        <v>14303</v>
      </c>
      <c r="H50" s="70">
        <v>13736</v>
      </c>
      <c r="I50" s="70">
        <v>10781</v>
      </c>
      <c r="J50" s="70" t="s">
        <v>221</v>
      </c>
    </row>
    <row r="51" spans="2:10" ht="15.75" thickBot="1" x14ac:dyDescent="0.3">
      <c r="B51" s="71" t="s">
        <v>31</v>
      </c>
      <c r="C51" s="73">
        <v>11776</v>
      </c>
      <c r="D51" s="73">
        <v>7161</v>
      </c>
      <c r="E51" s="73">
        <v>6922</v>
      </c>
      <c r="F51" s="73">
        <v>7590</v>
      </c>
      <c r="G51" s="72">
        <v>7459</v>
      </c>
      <c r="H51" s="72">
        <v>7300</v>
      </c>
      <c r="I51" s="72">
        <v>7952</v>
      </c>
      <c r="J51" s="72" t="s">
        <v>221</v>
      </c>
    </row>
    <row r="52" spans="2:10" ht="15.75" thickBot="1" x14ac:dyDescent="0.3">
      <c r="B52" s="63" t="s">
        <v>151</v>
      </c>
      <c r="C52" s="65">
        <f t="shared" ref="C52:I52" si="10">+SUM(C26,C39)</f>
        <v>259701</v>
      </c>
      <c r="D52" s="65">
        <f t="shared" si="10"/>
        <v>237382</v>
      </c>
      <c r="E52" s="65">
        <f t="shared" si="10"/>
        <v>339852</v>
      </c>
      <c r="F52" s="65">
        <f t="shared" si="10"/>
        <v>362328</v>
      </c>
      <c r="G52" s="65">
        <f t="shared" si="10"/>
        <v>368968</v>
      </c>
      <c r="H52" s="65">
        <f t="shared" si="10"/>
        <v>366959</v>
      </c>
      <c r="I52" s="65">
        <f t="shared" si="10"/>
        <v>373369</v>
      </c>
      <c r="J52" s="64" t="s">
        <v>221</v>
      </c>
    </row>
    <row r="53" spans="2:10" x14ac:dyDescent="0.25">
      <c r="B53" s="60"/>
      <c r="C53" s="4"/>
      <c r="D53" s="4"/>
      <c r="E53" s="4"/>
      <c r="F53" s="4"/>
      <c r="G53" s="4"/>
      <c r="H53" s="48"/>
      <c r="I53" s="212"/>
      <c r="J53" s="212"/>
    </row>
  </sheetData>
  <phoneticPr fontId="0" type="noConversion"/>
  <pageMargins left="0.7" right="0.7" top="0.75" bottom="0.75" header="0.3" footer="0.3"/>
  <pageSetup paperSize="9" scale="89" orientation="landscape" r:id="rId1"/>
  <rowBreaks count="1" manualBreakCount="1">
    <brk id="22" max="16383" man="1"/>
  </rowBreaks>
  <ignoredErrors>
    <ignoredError sqref="J9 I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Índex</vt:lpstr>
      <vt:lpstr>Pàg.1</vt:lpstr>
      <vt:lpstr>Pàg. 2</vt:lpstr>
      <vt:lpstr>Pàg. 3</vt:lpstr>
      <vt:lpstr>Pàg. 4</vt:lpstr>
      <vt:lpstr>Pàg. 5</vt:lpstr>
      <vt:lpstr>Pàg. 6</vt:lpstr>
      <vt:lpstr>Pàg. 7</vt:lpstr>
      <vt:lpstr>Pàg. 8</vt:lpstr>
      <vt:lpstr>Pàg. 9</vt:lpstr>
      <vt:lpstr>Pàg.1!Área_de_impresión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Dades estadístiques de 2017 de l'Administració de justícia</dc:title>
  <dc:creator>Generalitat de Catalunya. Departament de Justícia</dc:creator>
  <cp:keywords>estadístiques, Administració de justícia, dades, 2017</cp:keywords>
  <cp:lastModifiedBy>Sanchez Blanco, Bernat</cp:lastModifiedBy>
  <cp:lastPrinted>2017-04-10T10:42:50Z</cp:lastPrinted>
  <dcterms:created xsi:type="dcterms:W3CDTF">2007-07-02T09:45:57Z</dcterms:created>
  <dcterms:modified xsi:type="dcterms:W3CDTF">2018-06-07T12:35:42Z</dcterms:modified>
</cp:coreProperties>
</file>