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19320" windowHeight="9765"/>
  </bookViews>
  <sheets>
    <sheet name="Índex" sheetId="10" r:id="rId1"/>
    <sheet name="Pàg.1" sheetId="9" r:id="rId2"/>
    <sheet name="Pàg.2" sheetId="5" r:id="rId3"/>
    <sheet name="Pàg.3" sheetId="7" r:id="rId4"/>
    <sheet name="Pàg.4" sheetId="6" r:id="rId5"/>
    <sheet name="Pàg.5" sheetId="8" r:id="rId6"/>
  </sheets>
  <externalReferences>
    <externalReference r:id="rId7"/>
    <externalReference r:id="rId8"/>
  </externalReferences>
  <definedNames>
    <definedName name="_xlnm.Print_Area" localSheetId="1">Pàg.1!$A$1:$H$22</definedName>
    <definedName name="_xlnm.Print_Area" localSheetId="2">Pàg.2!$A$1:$H$36</definedName>
    <definedName name="_xlnm.Print_Area" localSheetId="3">Pàg.3!$A$1:$H$59</definedName>
    <definedName name="_xlnm.Print_Area" localSheetId="4">Pàg.4!$A$1:$H$27</definedName>
    <definedName name="_xlnm.Print_Area" localSheetId="5">Pàg.5!$A$1:$H$37</definedName>
    <definedName name="D_I">[1]Criterios!$B$14</definedName>
    <definedName name="J_V">[1]Criterios!$B$13</definedName>
    <definedName name="JV">[2]Criterios!$B$13</definedName>
  </definedNames>
  <calcPr calcId="145621" concurrentCalc="0"/>
</workbook>
</file>

<file path=xl/calcChain.xml><?xml version="1.0" encoding="utf-8"?>
<calcChain xmlns="http://schemas.openxmlformats.org/spreadsheetml/2006/main">
  <c r="J12" i="8" l="1"/>
  <c r="J13" i="8"/>
  <c r="J14" i="8"/>
  <c r="K14" i="8"/>
  <c r="K19" i="9"/>
  <c r="K18" i="9"/>
  <c r="K13" i="8"/>
  <c r="K8" i="8"/>
  <c r="K12" i="8"/>
  <c r="K13" i="9"/>
  <c r="K14" i="9"/>
  <c r="K15" i="9"/>
  <c r="K17" i="9"/>
  <c r="K8" i="9"/>
  <c r="K9" i="9"/>
  <c r="K10" i="9"/>
  <c r="K11" i="9"/>
  <c r="K7" i="9"/>
  <c r="K6" i="9"/>
  <c r="K31" i="5"/>
  <c r="K5" i="5"/>
  <c r="K15" i="7"/>
  <c r="K54" i="7"/>
  <c r="K47" i="7"/>
  <c r="K43" i="7"/>
  <c r="K42" i="7"/>
  <c r="K28" i="7"/>
  <c r="K27" i="7"/>
  <c r="K18" i="6"/>
  <c r="K24" i="5"/>
  <c r="K21" i="5"/>
  <c r="K25" i="5"/>
  <c r="K9" i="5"/>
  <c r="K29" i="5"/>
  <c r="K18" i="5"/>
  <c r="J18" i="6"/>
  <c r="J54" i="7"/>
  <c r="J47" i="7"/>
  <c r="J45" i="7"/>
  <c r="J44" i="7"/>
  <c r="J43" i="7"/>
  <c r="J42" i="7"/>
  <c r="J28" i="7"/>
  <c r="J27" i="7"/>
  <c r="J15" i="7"/>
  <c r="J31" i="5"/>
  <c r="J17" i="5"/>
  <c r="J15" i="5"/>
  <c r="J5" i="5"/>
  <c r="J24" i="5"/>
  <c r="J25" i="5"/>
  <c r="J9" i="5"/>
  <c r="J18" i="5"/>
  <c r="J29" i="5"/>
  <c r="J13" i="5"/>
  <c r="J21" i="5"/>
  <c r="J8" i="8"/>
  <c r="J17" i="9"/>
  <c r="I18" i="6"/>
  <c r="H18" i="6"/>
  <c r="G18" i="6"/>
  <c r="F18" i="6"/>
  <c r="E18" i="6"/>
  <c r="D18" i="6"/>
  <c r="C18" i="6"/>
  <c r="J15" i="9"/>
  <c r="J18" i="9"/>
  <c r="J14" i="9"/>
  <c r="J13" i="9"/>
  <c r="J11" i="9"/>
  <c r="J10" i="9"/>
  <c r="J7" i="9"/>
  <c r="J6" i="9"/>
  <c r="J8" i="9"/>
  <c r="J9" i="9"/>
  <c r="C13" i="10"/>
  <c r="C12" i="10"/>
  <c r="C11" i="10"/>
  <c r="C10" i="10"/>
  <c r="C9" i="10"/>
  <c r="I8" i="8"/>
  <c r="I54" i="7"/>
  <c r="I47" i="7"/>
  <c r="I43" i="7"/>
  <c r="I42" i="7"/>
  <c r="I28" i="7"/>
  <c r="I27" i="7"/>
  <c r="I15" i="7"/>
  <c r="I31" i="5"/>
  <c r="I33" i="5"/>
  <c r="I17" i="5"/>
  <c r="I15" i="5"/>
  <c r="I5" i="5"/>
  <c r="I25" i="5"/>
  <c r="I18" i="5"/>
  <c r="I9" i="5"/>
  <c r="I24" i="5"/>
  <c r="I29" i="5"/>
  <c r="I13" i="5"/>
  <c r="I21" i="5"/>
  <c r="I18" i="9"/>
  <c r="I17" i="9"/>
  <c r="I15" i="9"/>
  <c r="I14" i="9"/>
  <c r="I13" i="9"/>
  <c r="I11" i="9"/>
  <c r="I10" i="9"/>
  <c r="I9" i="9"/>
  <c r="I7" i="9"/>
  <c r="I6" i="9"/>
  <c r="I8" i="9"/>
  <c r="H13" i="9"/>
  <c r="H14" i="9"/>
  <c r="G33" i="8"/>
  <c r="G34" i="8"/>
  <c r="G35" i="8"/>
  <c r="G28" i="8"/>
  <c r="H18" i="9"/>
  <c r="H17" i="9"/>
  <c r="H11" i="9"/>
  <c r="H10" i="9"/>
  <c r="H7" i="9"/>
  <c r="H15" i="5"/>
  <c r="H5" i="5"/>
  <c r="H29" i="5"/>
  <c r="G42" i="7"/>
  <c r="F42" i="7"/>
  <c r="E42" i="7"/>
  <c r="D42" i="7"/>
  <c r="C42" i="7"/>
  <c r="H42" i="7"/>
  <c r="G27" i="7"/>
  <c r="F27" i="7"/>
  <c r="E27" i="7"/>
  <c r="D27" i="7"/>
  <c r="C27" i="7"/>
  <c r="H27" i="7"/>
  <c r="G15" i="7"/>
  <c r="F15" i="7"/>
  <c r="E15" i="7"/>
  <c r="D15" i="7"/>
  <c r="C15" i="7"/>
  <c r="H15" i="7"/>
  <c r="H54" i="7"/>
  <c r="H47" i="7"/>
  <c r="H43" i="7"/>
  <c r="H15" i="9"/>
  <c r="H28" i="7"/>
  <c r="H11" i="8"/>
  <c r="G28" i="7"/>
  <c r="G11" i="9"/>
  <c r="F11" i="9"/>
  <c r="E11" i="9"/>
  <c r="D11" i="9"/>
  <c r="G10" i="9"/>
  <c r="F10" i="9"/>
  <c r="E10" i="9"/>
  <c r="D10" i="9"/>
  <c r="C11" i="9"/>
  <c r="C10" i="9"/>
  <c r="D18" i="9"/>
  <c r="E18" i="9"/>
  <c r="F18" i="9"/>
  <c r="G18" i="9"/>
  <c r="C18" i="9"/>
  <c r="G17" i="9"/>
  <c r="F17" i="9"/>
  <c r="E17" i="9"/>
  <c r="D17" i="9"/>
  <c r="C17" i="9"/>
  <c r="G13" i="9"/>
  <c r="F13" i="9"/>
  <c r="E13" i="9"/>
  <c r="D13" i="9"/>
  <c r="C13" i="9"/>
  <c r="G7" i="9"/>
  <c r="F7" i="9"/>
  <c r="E7" i="9"/>
  <c r="D7" i="9"/>
  <c r="C7" i="9"/>
  <c r="E14" i="9"/>
  <c r="F14" i="9"/>
  <c r="G14" i="9"/>
  <c r="G15" i="5"/>
  <c r="G30" i="8"/>
  <c r="F36" i="8"/>
  <c r="E36" i="8"/>
  <c r="D36" i="8"/>
  <c r="C36" i="8"/>
  <c r="G32" i="8"/>
  <c r="G31" i="8"/>
  <c r="G29" i="8"/>
  <c r="G26" i="8"/>
  <c r="G27" i="8"/>
  <c r="G25" i="8"/>
  <c r="G24" i="8"/>
  <c r="G23" i="8"/>
  <c r="F11" i="8"/>
  <c r="G11" i="8"/>
  <c r="F15" i="5"/>
  <c r="E15" i="5"/>
  <c r="D15" i="5"/>
  <c r="C15" i="5"/>
  <c r="C13" i="5"/>
  <c r="G54" i="7"/>
  <c r="F54" i="7"/>
  <c r="E54" i="7"/>
  <c r="D54" i="7"/>
  <c r="C54" i="7"/>
  <c r="G47" i="7"/>
  <c r="F47" i="7"/>
  <c r="E47" i="7"/>
  <c r="D47" i="7"/>
  <c r="C47" i="7"/>
  <c r="G43" i="7"/>
  <c r="G15" i="9"/>
  <c r="F43" i="7"/>
  <c r="F15" i="9"/>
  <c r="E43" i="7"/>
  <c r="E15" i="9"/>
  <c r="D43" i="7"/>
  <c r="D15" i="9"/>
  <c r="C43" i="7"/>
  <c r="C15" i="9"/>
  <c r="E28" i="7"/>
  <c r="F28" i="7"/>
  <c r="D5" i="5"/>
  <c r="D9" i="9"/>
  <c r="E5" i="5"/>
  <c r="E29" i="5"/>
  <c r="F5" i="5"/>
  <c r="F29" i="5"/>
  <c r="G5" i="5"/>
  <c r="G9" i="9"/>
  <c r="C5" i="5"/>
  <c r="C6" i="9"/>
  <c r="C8" i="9"/>
  <c r="D6" i="9"/>
  <c r="D8" i="9"/>
  <c r="C9" i="5"/>
  <c r="C29" i="5"/>
  <c r="D9" i="5"/>
  <c r="C24" i="5"/>
  <c r="C21" i="5"/>
  <c r="G24" i="5"/>
  <c r="G21" i="5"/>
  <c r="D13" i="5"/>
  <c r="C25" i="5"/>
  <c r="G18" i="5"/>
  <c r="D25" i="5"/>
  <c r="D18" i="5"/>
  <c r="C18" i="5"/>
  <c r="D24" i="5"/>
  <c r="D21" i="5"/>
  <c r="C9" i="9"/>
  <c r="D29" i="5"/>
  <c r="G6" i="9"/>
  <c r="G8" i="9"/>
  <c r="E9" i="5"/>
  <c r="G29" i="5"/>
  <c r="F13" i="5"/>
  <c r="G9" i="5"/>
  <c r="G25" i="5"/>
  <c r="G13" i="5"/>
  <c r="G36" i="8"/>
  <c r="J19" i="9"/>
  <c r="F24" i="5"/>
  <c r="F21" i="5"/>
  <c r="E6" i="9"/>
  <c r="E8" i="9"/>
  <c r="F9" i="9"/>
  <c r="E18" i="5"/>
  <c r="E24" i="5"/>
  <c r="E21" i="5"/>
  <c r="F18" i="5"/>
  <c r="E25" i="5"/>
  <c r="F25" i="5"/>
  <c r="F9" i="5"/>
  <c r="E9" i="9"/>
  <c r="F6" i="9"/>
  <c r="F8" i="9"/>
  <c r="E13" i="5"/>
  <c r="H9" i="9"/>
  <c r="H6" i="9"/>
  <c r="H8" i="9"/>
  <c r="H9" i="5"/>
  <c r="H13" i="5"/>
  <c r="H24" i="5"/>
  <c r="H21" i="5"/>
  <c r="H25" i="5"/>
  <c r="H18" i="5"/>
  <c r="K15" i="5"/>
  <c r="K13" i="5"/>
</calcChain>
</file>

<file path=xl/sharedStrings.xml><?xml version="1.0" encoding="utf-8"?>
<sst xmlns="http://schemas.openxmlformats.org/spreadsheetml/2006/main" count="193" uniqueCount="132">
  <si>
    <t>Catalunya</t>
  </si>
  <si>
    <t>Població penitenciària</t>
  </si>
  <si>
    <t>Segons gènere</t>
  </si>
  <si>
    <t>Homes</t>
  </si>
  <si>
    <t>Dones</t>
  </si>
  <si>
    <t>Segons nacionalitat</t>
  </si>
  <si>
    <t>Espanyols</t>
  </si>
  <si>
    <t>Estrangers</t>
  </si>
  <si>
    <t>Estrangers UE</t>
  </si>
  <si>
    <t>Estrangers no comunitaris</t>
  </si>
  <si>
    <t>Segons situació penal</t>
  </si>
  <si>
    <t>Penats</t>
  </si>
  <si>
    <t>Preventius</t>
  </si>
  <si>
    <t>Segons règims de vida</t>
  </si>
  <si>
    <t>Règim tancat</t>
  </si>
  <si>
    <t>Règim ordinari</t>
  </si>
  <si>
    <t>Règim obert</t>
  </si>
  <si>
    <t>Segons delicte principal</t>
  </si>
  <si>
    <t>Persones amb delictes contra patrimoni i l'ordre socioeconòmic</t>
  </si>
  <si>
    <t>Persones amb delictes violents</t>
  </si>
  <si>
    <t>Persones amb delictes contra la salut pública</t>
  </si>
  <si>
    <t>Altres delictes</t>
  </si>
  <si>
    <t>Encarcerats</t>
  </si>
  <si>
    <t>Excarcerats</t>
  </si>
  <si>
    <t>Mitjana de dies d'estada a presó de la població penitenciària a últim dia</t>
  </si>
  <si>
    <t>Mitjana dels dies de la condemna imposada de la població penitenciària a últim dia</t>
  </si>
  <si>
    <t>Conjunt població</t>
  </si>
  <si>
    <t>Espanyols homes</t>
  </si>
  <si>
    <t>Espanyols dones</t>
  </si>
  <si>
    <t>Estrangers homes</t>
  </si>
  <si>
    <t>Estrangers dones</t>
  </si>
  <si>
    <t>Joves</t>
  </si>
  <si>
    <t>Atenció especialitzada</t>
  </si>
  <si>
    <t>Conductes addictives</t>
  </si>
  <si>
    <t>Formació persones adultes</t>
  </si>
  <si>
    <t>Salut i desenvolupament personal</t>
  </si>
  <si>
    <t>Àmbit del context jurídic, social i cultural</t>
  </si>
  <si>
    <t>Món Laboral</t>
  </si>
  <si>
    <t>Educació viària</t>
  </si>
  <si>
    <t>Delictes sexuals</t>
  </si>
  <si>
    <t>Delictes violents</t>
  </si>
  <si>
    <t>Violència de gènere</t>
  </si>
  <si>
    <t>Població penitenciària amb permisos</t>
  </si>
  <si>
    <t>Mitjana de persones internes ocupades</t>
  </si>
  <si>
    <t>Mitjana de la taxa d'ocupació penitenciària</t>
  </si>
  <si>
    <t>n.d.</t>
  </si>
  <si>
    <t>Població alliberada condicional</t>
  </si>
  <si>
    <t>Llibertats condicionals concedides</t>
  </si>
  <si>
    <t>Nombre d'incidents</t>
  </si>
  <si>
    <t>Agressions a funcionaris</t>
  </si>
  <si>
    <t>Agressions entre interns</t>
  </si>
  <si>
    <t>Autolesions</t>
  </si>
  <si>
    <t>Nombre d'evasions</t>
  </si>
  <si>
    <t>Reingressats</t>
  </si>
  <si>
    <t>Nombre de trencaments</t>
  </si>
  <si>
    <t>Evasió des de centre obert/secció oberta</t>
  </si>
  <si>
    <t>Evasió en custòdia policial</t>
  </si>
  <si>
    <t>Evasió des de centre ordinari</t>
  </si>
  <si>
    <t>Nombre de defuncions</t>
  </si>
  <si>
    <t>Presó</t>
  </si>
  <si>
    <t>Fora de la presó</t>
  </si>
  <si>
    <t>En llibertat condicional</t>
  </si>
  <si>
    <t>Altes des de llibertat</t>
  </si>
  <si>
    <t>Baixes des de llibertat</t>
  </si>
  <si>
    <t>Segons reincidència</t>
  </si>
  <si>
    <t>Sense estades anteriors</t>
  </si>
  <si>
    <t>Amb estades com a penat</t>
  </si>
  <si>
    <t>Amb estades com a preventiu</t>
  </si>
  <si>
    <t>Població penitenciària en programa de rehabilitació</t>
  </si>
  <si>
    <t>Mitjana d'edat</t>
  </si>
  <si>
    <t>Adults</t>
  </si>
  <si>
    <t>Treballadors en nòmina</t>
  </si>
  <si>
    <t>Nòmina per jornada laboral</t>
  </si>
  <si>
    <t>Plantilla serveis penitenciaris</t>
  </si>
  <si>
    <t>Ràtio global</t>
  </si>
  <si>
    <t>Ràtio àrea vigilància</t>
  </si>
  <si>
    <t>Ràtio àrea rehabilitació</t>
  </si>
  <si>
    <t>Plantilla de serveis penitenciaris</t>
  </si>
  <si>
    <t>Personal de vigilancia</t>
  </si>
  <si>
    <t>Personal de rehabilitació</t>
  </si>
  <si>
    <t>Resta de personal</t>
  </si>
  <si>
    <t>CP Brians 1</t>
  </si>
  <si>
    <t>CP Brians 2</t>
  </si>
  <si>
    <t>CP Lledoners</t>
  </si>
  <si>
    <t>CP Ponent</t>
  </si>
  <si>
    <t>CP Quatre Camins</t>
  </si>
  <si>
    <t>Capacitat total del sistema</t>
  </si>
  <si>
    <t>Total</t>
  </si>
  <si>
    <t>CP Obert 2 Barcelona. Trinitat</t>
  </si>
  <si>
    <t>CP Obert Lleida</t>
  </si>
  <si>
    <t>CP Puig de les Basses</t>
  </si>
  <si>
    <t>CP Dones</t>
  </si>
  <si>
    <t>CP Joves</t>
  </si>
  <si>
    <t>Dades bàsiques</t>
  </si>
  <si>
    <t>Indicadors principals vinculats al sistema penitenciari</t>
  </si>
  <si>
    <t>Taxa interns/100 mil habitants Catalunya</t>
  </si>
  <si>
    <t>% Participació en programes de rehabilitació</t>
  </si>
  <si>
    <t>% Població 3er grau</t>
  </si>
  <si>
    <t>Capacitat del sistema penitenciari</t>
  </si>
  <si>
    <t>Població a Catalunya (padró Idescat)</t>
  </si>
  <si>
    <t>Indicadors a últim dia de l'any</t>
  </si>
  <si>
    <t>Recursos destinats</t>
  </si>
  <si>
    <t>Taxa d'incidents/100 interns</t>
  </si>
  <si>
    <t>Indicadors acumulats al llarg de l'any</t>
  </si>
  <si>
    <t>Mitjana de dies d'estada a presó població penitenciària encarcelada</t>
  </si>
  <si>
    <t>Mitjana de dies d'estada a presó població penitenciària excarcelada</t>
  </si>
  <si>
    <t>Població penitenciària encarcelada</t>
  </si>
  <si>
    <t>CP Mas d'Enric</t>
  </si>
  <si>
    <t>CP Obert Tarragona</t>
  </si>
  <si>
    <t>CP Obert Girona</t>
  </si>
  <si>
    <t>Índex de contingut de les estadístiques en matèria de</t>
  </si>
  <si>
    <t>Pàg.</t>
  </si>
  <si>
    <t>Conjunt de dades</t>
  </si>
  <si>
    <t>Àmbit
territorial</t>
  </si>
  <si>
    <t>Període 
disponible</t>
  </si>
  <si>
    <t>URL:</t>
  </si>
  <si>
    <t>http://justicia.gencat.cat/ca/departament/Estadistiques</t>
  </si>
  <si>
    <r>
      <t xml:space="preserve">Segons edat </t>
    </r>
    <r>
      <rPr>
        <vertAlign val="superscript"/>
        <sz val="11"/>
        <rFont val="Calibri"/>
        <family val="2"/>
        <scheme val="minor"/>
      </rPr>
      <t>(1)</t>
    </r>
  </si>
  <si>
    <r>
      <rPr>
        <vertAlign val="superscript"/>
        <sz val="11"/>
        <color indexed="8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A partir de gener de 2013 el criteri "Joves” a efectes penitenciaris deixa d'incloure la població amb  21 anys i només es consideren dels 18 als 20 anys.</t>
    </r>
  </si>
  <si>
    <t>Població penitenciària últim dia de l'any</t>
  </si>
  <si>
    <t>Població penitenciària diferent acumulada al llarg de l'any</t>
  </si>
  <si>
    <t>Població penitenciària diferent</t>
  </si>
  <si>
    <t>Rehabilitació de la població penitenciària</t>
  </si>
  <si>
    <t>Participació en programes de rehabilitació</t>
  </si>
  <si>
    <t>Incidents del sistema penitenciari</t>
  </si>
  <si>
    <t>Estada als centres penitenciaris</t>
  </si>
  <si>
    <t>Recursos del sistema penitenciari</t>
  </si>
  <si>
    <t>Serveis penitenciaris</t>
  </si>
  <si>
    <t>2010 - 2018</t>
  </si>
  <si>
    <t>Capacitat del sistema penitenciari l'últim dia de l'any 2018</t>
  </si>
  <si>
    <r>
      <t>Personal dels serveis penitenciaris l'últim dia de l'any</t>
    </r>
    <r>
      <rPr>
        <sz val="11"/>
        <rFont val="Calibri"/>
        <family val="2"/>
        <scheme val="minor"/>
      </rPr>
      <t xml:space="preserve"> (1)</t>
    </r>
  </si>
  <si>
    <t>(1) L’any 2017 va canviar la metodologia d’extracció de dades, ja no es comptabilitzen reforços i substuticions, per evitar la duplicitat de llocs de treball. En l'actualitat només es compten les places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</si>
</sst>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164" formatCode="#,##0.0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55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1" fontId="3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1">
    <xf numFmtId="0" fontId="0" fillId="0" borderId="0" xfId="0"/>
    <xf numFmtId="0" fontId="6" fillId="0" borderId="0" xfId="4" applyFont="1" applyFill="1"/>
    <xf numFmtId="0" fontId="6" fillId="0" borderId="0" xfId="4" applyFont="1"/>
    <xf numFmtId="0" fontId="6" fillId="0" borderId="0" xfId="4" applyFont="1" applyBorder="1"/>
    <xf numFmtId="0" fontId="7" fillId="0" borderId="1" xfId="4" applyFont="1" applyBorder="1"/>
    <xf numFmtId="0" fontId="7" fillId="0" borderId="1" xfId="4" applyNumberFormat="1" applyFont="1" applyBorder="1" applyAlignment="1">
      <alignment horizontal="right"/>
    </xf>
    <xf numFmtId="0" fontId="7" fillId="0" borderId="1" xfId="4" applyFont="1" applyBorder="1" applyAlignment="1">
      <alignment horizontal="right"/>
    </xf>
    <xf numFmtId="0" fontId="7" fillId="0" borderId="4" xfId="4" applyFont="1" applyBorder="1"/>
    <xf numFmtId="0" fontId="7" fillId="0" borderId="0" xfId="4" applyFont="1" applyBorder="1" applyAlignment="1">
      <alignment horizontal="right"/>
    </xf>
    <xf numFmtId="0" fontId="6" fillId="0" borderId="20" xfId="4" applyFont="1" applyBorder="1" applyAlignment="1">
      <alignment horizontal="left" indent="1"/>
    </xf>
    <xf numFmtId="3" fontId="6" fillId="0" borderId="2" xfId="4" applyNumberFormat="1" applyFont="1" applyBorder="1"/>
    <xf numFmtId="0" fontId="6" fillId="0" borderId="2" xfId="4" applyFont="1" applyBorder="1" applyAlignment="1">
      <alignment horizontal="left" indent="1"/>
    </xf>
    <xf numFmtId="164" fontId="6" fillId="0" borderId="2" xfId="4" applyNumberFormat="1" applyFont="1" applyFill="1" applyBorder="1"/>
    <xf numFmtId="164" fontId="6" fillId="0" borderId="2" xfId="4" applyNumberFormat="1" applyFont="1" applyBorder="1"/>
    <xf numFmtId="165" fontId="6" fillId="0" borderId="2" xfId="6" applyNumberFormat="1" applyFont="1" applyBorder="1"/>
    <xf numFmtId="0" fontId="7" fillId="0" borderId="4" xfId="4" applyFont="1" applyBorder="1" applyAlignment="1">
      <alignment horizontal="right"/>
    </xf>
    <xf numFmtId="3" fontId="6" fillId="0" borderId="20" xfId="4" applyNumberFormat="1" applyFont="1" applyBorder="1"/>
    <xf numFmtId="165" fontId="6" fillId="0" borderId="2" xfId="6" applyNumberFormat="1" applyFont="1" applyBorder="1" applyAlignment="1">
      <alignment horizontal="right"/>
    </xf>
    <xf numFmtId="0" fontId="6" fillId="0" borderId="3" xfId="4" applyFont="1" applyBorder="1" applyAlignment="1">
      <alignment horizontal="left" indent="1"/>
    </xf>
    <xf numFmtId="4" fontId="6" fillId="0" borderId="3" xfId="4" applyNumberFormat="1" applyFont="1" applyFill="1" applyBorder="1"/>
    <xf numFmtId="4" fontId="6" fillId="0" borderId="3" xfId="4" applyNumberFormat="1" applyFont="1" applyBorder="1"/>
    <xf numFmtId="0" fontId="6" fillId="0" borderId="0" xfId="4" applyFont="1" applyBorder="1" applyAlignment="1">
      <alignment horizontal="left" indent="1"/>
    </xf>
    <xf numFmtId="4" fontId="6" fillId="0" borderId="0" xfId="4" applyNumberFormat="1" applyFont="1" applyBorder="1"/>
    <xf numFmtId="3" fontId="6" fillId="0" borderId="3" xfId="4" applyNumberFormat="1" applyFont="1" applyBorder="1" applyAlignment="1">
      <alignment horizontal="right"/>
    </xf>
    <xf numFmtId="3" fontId="6" fillId="0" borderId="3" xfId="4" applyNumberFormat="1" applyFont="1" applyBorder="1"/>
    <xf numFmtId="2" fontId="6" fillId="0" borderId="0" xfId="4" applyNumberFormat="1" applyFont="1"/>
    <xf numFmtId="0" fontId="10" fillId="0" borderId="0" xfId="4" applyFont="1" applyFill="1"/>
    <xf numFmtId="0" fontId="9" fillId="0" borderId="0" xfId="0" applyFont="1"/>
    <xf numFmtId="0" fontId="7" fillId="0" borderId="0" xfId="0" applyFont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6" fillId="0" borderId="4" xfId="0" applyNumberFormat="1" applyFont="1" applyFill="1" applyBorder="1"/>
    <xf numFmtId="0" fontId="6" fillId="0" borderId="2" xfId="0" applyFont="1" applyFill="1" applyBorder="1" applyAlignment="1">
      <alignment horizontal="left" indent="1"/>
    </xf>
    <xf numFmtId="3" fontId="6" fillId="0" borderId="2" xfId="0" applyNumberFormat="1" applyFont="1" applyFill="1" applyBorder="1"/>
    <xf numFmtId="3" fontId="11" fillId="0" borderId="4" xfId="0" applyNumberFormat="1" applyFont="1" applyFill="1" applyBorder="1"/>
    <xf numFmtId="0" fontId="6" fillId="0" borderId="3" xfId="0" applyFont="1" applyFill="1" applyBorder="1" applyAlignment="1">
      <alignment horizontal="left" indent="1"/>
    </xf>
    <xf numFmtId="3" fontId="6" fillId="0" borderId="3" xfId="0" applyNumberFormat="1" applyFont="1" applyFill="1" applyBorder="1"/>
    <xf numFmtId="164" fontId="6" fillId="0" borderId="3" xfId="0" applyNumberFormat="1" applyFont="1" applyFill="1" applyBorder="1"/>
    <xf numFmtId="0" fontId="6" fillId="0" borderId="2" xfId="0" applyFont="1" applyFill="1" applyBorder="1" applyAlignment="1">
      <alignment horizontal="left" indent="2"/>
    </xf>
    <xf numFmtId="0" fontId="6" fillId="0" borderId="3" xfId="0" applyFont="1" applyFill="1" applyBorder="1" applyAlignment="1">
      <alignment horizontal="left" indent="2"/>
    </xf>
    <xf numFmtId="0" fontId="6" fillId="0" borderId="5" xfId="0" applyFont="1" applyFill="1" applyBorder="1" applyAlignment="1">
      <alignment horizontal="left" indent="1"/>
    </xf>
    <xf numFmtId="3" fontId="6" fillId="0" borderId="5" xfId="0" applyNumberFormat="1" applyFont="1" applyFill="1" applyBorder="1"/>
    <xf numFmtId="0" fontId="6" fillId="0" borderId="4" xfId="0" applyFont="1" applyFill="1" applyBorder="1"/>
    <xf numFmtId="0" fontId="9" fillId="0" borderId="6" xfId="0" applyFont="1" applyBorder="1"/>
    <xf numFmtId="0" fontId="9" fillId="0" borderId="6" xfId="0" applyFont="1" applyFill="1" applyBorder="1"/>
    <xf numFmtId="0" fontId="6" fillId="0" borderId="4" xfId="0" applyFont="1" applyFill="1" applyBorder="1" applyAlignment="1">
      <alignment horizontal="left" indent="1"/>
    </xf>
    <xf numFmtId="3" fontId="9" fillId="0" borderId="6" xfId="0" applyNumberFormat="1" applyFont="1" applyBorder="1"/>
    <xf numFmtId="3" fontId="9" fillId="0" borderId="6" xfId="0" applyNumberFormat="1" applyFont="1" applyFill="1" applyBorder="1"/>
    <xf numFmtId="3" fontId="6" fillId="0" borderId="4" xfId="0" applyNumberFormat="1" applyFont="1" applyFill="1" applyBorder="1" applyAlignment="1">
      <alignment horizontal="right"/>
    </xf>
    <xf numFmtId="0" fontId="6" fillId="0" borderId="2" xfId="0" applyFont="1" applyFill="1" applyBorder="1"/>
    <xf numFmtId="0" fontId="6" fillId="0" borderId="3" xfId="0" applyFont="1" applyFill="1" applyBorder="1"/>
    <xf numFmtId="4" fontId="6" fillId="0" borderId="3" xfId="0" applyNumberFormat="1" applyFont="1" applyFill="1" applyBorder="1"/>
    <xf numFmtId="0" fontId="6" fillId="0" borderId="20" xfId="0" applyFont="1" applyFill="1" applyBorder="1" applyAlignment="1">
      <alignment horizontal="left"/>
    </xf>
    <xf numFmtId="3" fontId="6" fillId="0" borderId="20" xfId="0" applyNumberFormat="1" applyFont="1" applyFill="1" applyBorder="1"/>
    <xf numFmtId="3" fontId="6" fillId="0" borderId="20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horizontal="left"/>
    </xf>
    <xf numFmtId="165" fontId="6" fillId="0" borderId="2" xfId="6" applyNumberFormat="1" applyFont="1" applyFill="1" applyBorder="1" applyAlignment="1">
      <alignment horizontal="right"/>
    </xf>
    <xf numFmtId="165" fontId="6" fillId="0" borderId="2" xfId="6" applyNumberFormat="1" applyFont="1" applyFill="1" applyBorder="1"/>
    <xf numFmtId="3" fontId="6" fillId="0" borderId="2" xfId="0" applyNumberFormat="1" applyFont="1" applyFill="1" applyBorder="1" applyAlignment="1">
      <alignment horizontal="right"/>
    </xf>
    <xf numFmtId="0" fontId="6" fillId="0" borderId="6" xfId="0" applyFont="1" applyFill="1" applyBorder="1"/>
    <xf numFmtId="3" fontId="6" fillId="0" borderId="6" xfId="0" applyNumberFormat="1" applyFont="1" applyFill="1" applyBorder="1"/>
    <xf numFmtId="0" fontId="7" fillId="0" borderId="4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3" fontId="12" fillId="0" borderId="3" xfId="0" applyNumberFormat="1" applyFont="1" applyFill="1" applyBorder="1"/>
    <xf numFmtId="164" fontId="7" fillId="0" borderId="4" xfId="0" applyNumberFormat="1" applyFont="1" applyFill="1" applyBorder="1"/>
    <xf numFmtId="164" fontId="6" fillId="0" borderId="2" xfId="0" applyNumberFormat="1" applyFont="1" applyFill="1" applyBorder="1"/>
    <xf numFmtId="4" fontId="6" fillId="0" borderId="4" xfId="0" applyNumberFormat="1" applyFont="1" applyFill="1" applyBorder="1"/>
    <xf numFmtId="4" fontId="6" fillId="0" borderId="2" xfId="0" applyNumberFormat="1" applyFont="1" applyFill="1" applyBorder="1"/>
    <xf numFmtId="0" fontId="8" fillId="0" borderId="0" xfId="0" applyFont="1" applyBorder="1"/>
    <xf numFmtId="0" fontId="8" fillId="0" borderId="8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8" fillId="0" borderId="1" xfId="0" applyFont="1" applyBorder="1"/>
    <xf numFmtId="0" fontId="8" fillId="0" borderId="10" xfId="0" applyFont="1" applyBorder="1" applyAlignment="1">
      <alignment horizontal="right"/>
    </xf>
    <xf numFmtId="0" fontId="9" fillId="0" borderId="4" xfId="0" applyFont="1" applyBorder="1"/>
    <xf numFmtId="3" fontId="8" fillId="0" borderId="12" xfId="0" applyNumberFormat="1" applyFont="1" applyBorder="1"/>
    <xf numFmtId="0" fontId="9" fillId="0" borderId="2" xfId="0" applyFont="1" applyBorder="1"/>
    <xf numFmtId="3" fontId="8" fillId="0" borderId="14" xfId="0" applyNumberFormat="1" applyFont="1" applyBorder="1"/>
    <xf numFmtId="0" fontId="9" fillId="0" borderId="5" xfId="0" applyFont="1" applyBorder="1"/>
    <xf numFmtId="0" fontId="8" fillId="0" borderId="7" xfId="0" applyFont="1" applyBorder="1"/>
    <xf numFmtId="3" fontId="8" fillId="0" borderId="18" xfId="0" applyNumberFormat="1" applyFont="1" applyBorder="1" applyAlignment="1">
      <alignment horizontal="right"/>
    </xf>
    <xf numFmtId="3" fontId="8" fillId="0" borderId="19" xfId="0" applyNumberFormat="1" applyFont="1" applyBorder="1" applyAlignment="1">
      <alignment horizontal="right"/>
    </xf>
    <xf numFmtId="0" fontId="13" fillId="0" borderId="0" xfId="0" applyFont="1"/>
    <xf numFmtId="0" fontId="14" fillId="2" borderId="0" xfId="0" applyFont="1" applyFill="1"/>
    <xf numFmtId="0" fontId="15" fillId="2" borderId="0" xfId="0" applyFont="1" applyFill="1"/>
    <xf numFmtId="0" fontId="0" fillId="0" borderId="0" xfId="0" applyFont="1"/>
    <xf numFmtId="0" fontId="16" fillId="2" borderId="0" xfId="0" applyFont="1" applyFill="1"/>
    <xf numFmtId="0" fontId="9" fillId="3" borderId="20" xfId="3" applyFont="1" applyFill="1" applyBorder="1" applyAlignment="1"/>
    <xf numFmtId="0" fontId="9" fillId="3" borderId="20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7" fillId="0" borderId="0" xfId="7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2" fillId="0" borderId="2" xfId="0" applyFont="1" applyFill="1" applyBorder="1" applyAlignment="1">
      <alignment horizontal="left" indent="2"/>
    </xf>
    <xf numFmtId="3" fontId="12" fillId="0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/>
    <xf numFmtId="3" fontId="9" fillId="0" borderId="0" xfId="0" applyNumberFormat="1" applyFont="1"/>
    <xf numFmtId="0" fontId="9" fillId="0" borderId="12" xfId="0" applyFont="1" applyFill="1" applyBorder="1" applyAlignment="1">
      <alignment horizontal="right"/>
    </xf>
    <xf numFmtId="0" fontId="9" fillId="0" borderId="13" xfId="0" applyFont="1" applyFill="1" applyBorder="1" applyAlignment="1">
      <alignment horizontal="right"/>
    </xf>
    <xf numFmtId="3" fontId="9" fillId="0" borderId="14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right"/>
    </xf>
    <xf numFmtId="0" fontId="9" fillId="0" borderId="14" xfId="0" applyFont="1" applyFill="1" applyBorder="1" applyAlignment="1">
      <alignment horizontal="right"/>
    </xf>
    <xf numFmtId="0" fontId="9" fillId="0" borderId="16" xfId="0" applyFont="1" applyFill="1" applyBorder="1" applyAlignment="1">
      <alignment horizontal="right"/>
    </xf>
    <xf numFmtId="0" fontId="9" fillId="0" borderId="17" xfId="0" applyFont="1" applyFill="1" applyBorder="1" applyAlignment="1">
      <alignment horizontal="right"/>
    </xf>
    <xf numFmtId="2" fontId="9" fillId="0" borderId="6" xfId="0" applyNumberFormat="1" applyFont="1" applyFill="1" applyBorder="1"/>
    <xf numFmtId="2" fontId="9" fillId="0" borderId="0" xfId="0" applyNumberFormat="1" applyFont="1" applyFill="1" applyBorder="1"/>
    <xf numFmtId="0" fontId="20" fillId="0" borderId="0" xfId="0" applyFont="1" applyBorder="1"/>
  </cellXfs>
  <cellStyles count="8">
    <cellStyle name="Enllaç 2" xfId="7"/>
    <cellStyle name="Milers [0] 2" xfId="1"/>
    <cellStyle name="No-definido" xfId="2"/>
    <cellStyle name="Normal" xfId="0" builtinId="0"/>
    <cellStyle name="Normal 2" xfId="3"/>
    <cellStyle name="Normal 3" xfId="4"/>
    <cellStyle name="Percentatge" xfId="6" builtinId="5"/>
    <cellStyle name="Percentat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6"/>
  <sheetViews>
    <sheetView showGridLines="0" tabSelected="1" workbookViewId="0"/>
  </sheetViews>
  <sheetFormatPr defaultRowHeight="15" x14ac:dyDescent="0.25"/>
  <cols>
    <col min="1" max="1" width="4.7109375" style="87" customWidth="1"/>
    <col min="2" max="2" width="9.140625" style="87"/>
    <col min="3" max="3" width="75.7109375" style="87" customWidth="1"/>
    <col min="4" max="4" width="12.7109375" style="87" customWidth="1"/>
    <col min="5" max="5" width="20.7109375" style="87" customWidth="1"/>
    <col min="6" max="16384" width="9.140625" style="87"/>
  </cols>
  <sheetData>
    <row r="5" spans="2:5" x14ac:dyDescent="0.25">
      <c r="B5" s="85" t="s">
        <v>110</v>
      </c>
      <c r="C5" s="86"/>
      <c r="D5" s="86"/>
      <c r="E5" s="86"/>
    </row>
    <row r="6" spans="2:5" ht="17.25" x14ac:dyDescent="0.3">
      <c r="B6" s="88" t="s">
        <v>127</v>
      </c>
      <c r="C6" s="86"/>
      <c r="D6" s="86"/>
      <c r="E6" s="86"/>
    </row>
    <row r="8" spans="2:5" ht="30" x14ac:dyDescent="0.25">
      <c r="B8" s="89" t="s">
        <v>111</v>
      </c>
      <c r="C8" s="89" t="s">
        <v>112</v>
      </c>
      <c r="D8" s="90" t="s">
        <v>113</v>
      </c>
      <c r="E8" s="90" t="s">
        <v>114</v>
      </c>
    </row>
    <row r="9" spans="2:5" x14ac:dyDescent="0.25">
      <c r="B9" s="91">
        <v>1</v>
      </c>
      <c r="C9" s="92" t="str">
        <f>Pàg.1!B2</f>
        <v>Indicadors principals vinculats al sistema penitenciari</v>
      </c>
      <c r="D9" s="92" t="s">
        <v>0</v>
      </c>
      <c r="E9" s="92" t="s">
        <v>128</v>
      </c>
    </row>
    <row r="10" spans="2:5" x14ac:dyDescent="0.25">
      <c r="B10" s="91">
        <v>2</v>
      </c>
      <c r="C10" s="92" t="str">
        <f>Pàg.2!B2</f>
        <v>Població penitenciària últim dia de l'any</v>
      </c>
      <c r="D10" s="92" t="s">
        <v>0</v>
      </c>
      <c r="E10" s="92" t="s">
        <v>128</v>
      </c>
    </row>
    <row r="11" spans="2:5" x14ac:dyDescent="0.25">
      <c r="B11" s="91">
        <v>3</v>
      </c>
      <c r="C11" s="92" t="str">
        <f>Pàg.3!B2</f>
        <v>Població penitenciària diferent acumulada al llarg de l'any</v>
      </c>
      <c r="D11" s="92" t="s">
        <v>0</v>
      </c>
      <c r="E11" s="92" t="s">
        <v>128</v>
      </c>
    </row>
    <row r="12" spans="2:5" x14ac:dyDescent="0.25">
      <c r="B12" s="91">
        <v>4</v>
      </c>
      <c r="C12" s="92" t="str">
        <f>Pàg.4!B2</f>
        <v>Estada als centres penitenciaris</v>
      </c>
      <c r="D12" s="92" t="s">
        <v>0</v>
      </c>
      <c r="E12" s="92" t="s">
        <v>128</v>
      </c>
    </row>
    <row r="13" spans="2:5" x14ac:dyDescent="0.25">
      <c r="B13" s="91">
        <v>5</v>
      </c>
      <c r="C13" s="92" t="str">
        <f>Pàg.5!B2</f>
        <v>Recursos del sistema penitenciari</v>
      </c>
      <c r="D13" s="92" t="s">
        <v>0</v>
      </c>
      <c r="E13" s="92" t="s">
        <v>128</v>
      </c>
    </row>
    <row r="16" spans="2:5" x14ac:dyDescent="0.25">
      <c r="B16" s="87" t="s">
        <v>115</v>
      </c>
      <c r="C16" s="93" t="s">
        <v>116</v>
      </c>
    </row>
  </sheetData>
  <hyperlinks>
    <hyperlink ref="C16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2049" r:id="rId5">
          <objectPr defaultSize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3"/>
  <sheetViews>
    <sheetView zoomScaleNormal="100" workbookViewId="0">
      <selection activeCell="K6" sqref="K6"/>
    </sheetView>
  </sheetViews>
  <sheetFormatPr defaultColWidth="9.140625" defaultRowHeight="15" x14ac:dyDescent="0.25"/>
  <cols>
    <col min="1" max="1" width="9.140625" style="2"/>
    <col min="2" max="2" width="62.7109375" style="2" customWidth="1"/>
    <col min="3" max="11" width="11.7109375" style="2" customWidth="1"/>
    <col min="12" max="16384" width="9.140625" style="2"/>
  </cols>
  <sheetData>
    <row r="2" spans="2:11" ht="17.25" x14ac:dyDescent="0.3">
      <c r="B2" s="26" t="s">
        <v>94</v>
      </c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3"/>
    </row>
    <row r="4" spans="2:11" ht="15.75" thickBot="1" x14ac:dyDescent="0.3">
      <c r="B4" s="4"/>
      <c r="C4" s="5">
        <v>2010</v>
      </c>
      <c r="D4" s="5">
        <v>2011</v>
      </c>
      <c r="E4" s="5">
        <v>2012</v>
      </c>
      <c r="F4" s="5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</row>
    <row r="5" spans="2:11" x14ac:dyDescent="0.25">
      <c r="B5" s="7" t="s">
        <v>100</v>
      </c>
      <c r="C5" s="8"/>
      <c r="D5" s="8"/>
      <c r="E5" s="8"/>
      <c r="F5" s="8"/>
      <c r="G5" s="8"/>
      <c r="H5" s="8"/>
      <c r="I5" s="8"/>
      <c r="J5" s="8"/>
      <c r="K5" s="8"/>
    </row>
    <row r="6" spans="2:11" x14ac:dyDescent="0.25">
      <c r="B6" s="9" t="s">
        <v>106</v>
      </c>
      <c r="C6" s="10">
        <f>+Pàg.2!C5</f>
        <v>10520</v>
      </c>
      <c r="D6" s="10">
        <f>+Pàg.2!D5</f>
        <v>10513</v>
      </c>
      <c r="E6" s="10">
        <f>+Pàg.2!E5</f>
        <v>10062</v>
      </c>
      <c r="F6" s="10">
        <f>+Pàg.2!F5</f>
        <v>9818</v>
      </c>
      <c r="G6" s="10">
        <f>+Pàg.2!G5</f>
        <v>9294</v>
      </c>
      <c r="H6" s="10">
        <f>+Pàg.2!H5</f>
        <v>8810</v>
      </c>
      <c r="I6" s="10">
        <f>+Pàg.2!I5</f>
        <v>8566</v>
      </c>
      <c r="J6" s="10">
        <f>+Pàg.2!J5</f>
        <v>8367</v>
      </c>
      <c r="K6" s="10">
        <f>+Pàg.2!K5</f>
        <v>8367</v>
      </c>
    </row>
    <row r="7" spans="2:11" x14ac:dyDescent="0.25">
      <c r="B7" s="9" t="s">
        <v>46</v>
      </c>
      <c r="C7" s="10">
        <f>+Pàg.2!C34</f>
        <v>846</v>
      </c>
      <c r="D7" s="10">
        <f>+Pàg.2!D34</f>
        <v>909</v>
      </c>
      <c r="E7" s="10">
        <f>+Pàg.2!E34</f>
        <v>1044</v>
      </c>
      <c r="F7" s="10">
        <f>+Pàg.2!F34</f>
        <v>1071</v>
      </c>
      <c r="G7" s="10">
        <f>+Pàg.2!G34</f>
        <v>1071</v>
      </c>
      <c r="H7" s="10">
        <f>+Pàg.2!H34</f>
        <v>1060</v>
      </c>
      <c r="I7" s="10">
        <f>+Pàg.2!I34</f>
        <v>1027</v>
      </c>
      <c r="J7" s="10">
        <f>+Pàg.2!J34</f>
        <v>943</v>
      </c>
      <c r="K7" s="10">
        <f>+Pàg.2!K34</f>
        <v>832</v>
      </c>
    </row>
    <row r="8" spans="2:11" x14ac:dyDescent="0.25">
      <c r="B8" s="11" t="s">
        <v>95</v>
      </c>
      <c r="C8" s="12">
        <f t="shared" ref="C8:H8" si="0">+C6/C21*100000</f>
        <v>140.03549606975471</v>
      </c>
      <c r="D8" s="13">
        <f t="shared" si="0"/>
        <v>139.43677252614125</v>
      </c>
      <c r="E8" s="13">
        <f t="shared" si="0"/>
        <v>132.91769802715896</v>
      </c>
      <c r="F8" s="13">
        <f t="shared" si="0"/>
        <v>129.97689858545206</v>
      </c>
      <c r="G8" s="13">
        <f t="shared" si="0"/>
        <v>123.6084572443613</v>
      </c>
      <c r="H8" s="13">
        <f t="shared" si="0"/>
        <v>117.33984576136778</v>
      </c>
      <c r="I8" s="13">
        <f t="shared" ref="I8:J8" si="1">+I6/I21*100000</f>
        <v>113.87026499894452</v>
      </c>
      <c r="J8" s="13">
        <f t="shared" si="1"/>
        <v>110.73568357149381</v>
      </c>
      <c r="K8" s="13">
        <f t="shared" ref="K8" si="2">+K6/K21*100000</f>
        <v>110.91190476979517</v>
      </c>
    </row>
    <row r="9" spans="2:11" x14ac:dyDescent="0.25">
      <c r="B9" s="11" t="s">
        <v>97</v>
      </c>
      <c r="C9" s="14">
        <f>+Pàg.2!C28/Pàg.2!C5</f>
        <v>0.17519011406844107</v>
      </c>
      <c r="D9" s="14">
        <f>+Pàg.2!D28/Pàg.2!D5</f>
        <v>0.17901645581660802</v>
      </c>
      <c r="E9" s="14">
        <f>+Pàg.2!E28/Pàg.2!E5</f>
        <v>0.17064201947922877</v>
      </c>
      <c r="F9" s="14">
        <f>+Pàg.2!F28/Pàg.2!F5</f>
        <v>0.16001222244856386</v>
      </c>
      <c r="G9" s="14">
        <f>+Pàg.2!G28/Pàg.2!G5</f>
        <v>0.17387561867871745</v>
      </c>
      <c r="H9" s="14">
        <f>+Pàg.2!H28/Pàg.2!H5</f>
        <v>0.16935300794551647</v>
      </c>
      <c r="I9" s="14">
        <f>+Pàg.2!I28/Pàg.2!I5</f>
        <v>0.16939061405556852</v>
      </c>
      <c r="J9" s="14">
        <f>+Pàg.2!J28/Pàg.2!J5</f>
        <v>0.18620772080793593</v>
      </c>
      <c r="K9" s="14">
        <f>+Pàg.2!K28/Pàg.2!K5</f>
        <v>0.19851798733118203</v>
      </c>
    </row>
    <row r="10" spans="2:11" x14ac:dyDescent="0.25">
      <c r="B10" s="11" t="s">
        <v>104</v>
      </c>
      <c r="C10" s="13">
        <f>+Pàg.4!C8</f>
        <v>911.63</v>
      </c>
      <c r="D10" s="13">
        <f>+Pàg.4!D8</f>
        <v>916.82</v>
      </c>
      <c r="E10" s="13">
        <f>+Pàg.4!E8</f>
        <v>930.67</v>
      </c>
      <c r="F10" s="13">
        <f>+Pàg.4!F8</f>
        <v>941.71</v>
      </c>
      <c r="G10" s="13">
        <f>+Pàg.4!G8</f>
        <v>996.9</v>
      </c>
      <c r="H10" s="13">
        <f>+Pàg.4!H8</f>
        <v>1051.8</v>
      </c>
      <c r="I10" s="13">
        <f>+Pàg.4!I8</f>
        <v>1069.7</v>
      </c>
      <c r="J10" s="13">
        <f>+Pàg.4!J8</f>
        <v>1078.5</v>
      </c>
      <c r="K10" s="13">
        <f>+Pàg.4!K8</f>
        <v>1048.3</v>
      </c>
    </row>
    <row r="11" spans="2:11" ht="15.75" thickBot="1" x14ac:dyDescent="0.3">
      <c r="B11" s="11" t="s">
        <v>105</v>
      </c>
      <c r="C11" s="12">
        <f>+Pàg.4!C11</f>
        <v>587.64</v>
      </c>
      <c r="D11" s="12">
        <f>+Pàg.4!D11</f>
        <v>473.38</v>
      </c>
      <c r="E11" s="12">
        <f>+Pàg.4!E11</f>
        <v>441.63</v>
      </c>
      <c r="F11" s="12">
        <f>+Pàg.4!F11</f>
        <v>387.37</v>
      </c>
      <c r="G11" s="12">
        <f>+Pàg.4!G11</f>
        <v>473.5</v>
      </c>
      <c r="H11" s="12">
        <f>+Pàg.4!H11</f>
        <v>531.5</v>
      </c>
      <c r="I11" s="12">
        <f>+Pàg.4!I11</f>
        <v>487.7</v>
      </c>
      <c r="J11" s="12">
        <f>+Pàg.4!J11</f>
        <v>520.79999999999995</v>
      </c>
      <c r="K11" s="12">
        <f>+Pàg.4!K11</f>
        <v>515.70000000000005</v>
      </c>
    </row>
    <row r="12" spans="2:11" x14ac:dyDescent="0.25">
      <c r="B12" s="7" t="s">
        <v>103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2:11" x14ac:dyDescent="0.25">
      <c r="B13" s="9" t="s">
        <v>106</v>
      </c>
      <c r="C13" s="16">
        <f>+Pàg.3!C8</f>
        <v>17888</v>
      </c>
      <c r="D13" s="16">
        <f>+Pàg.3!D8</f>
        <v>17876</v>
      </c>
      <c r="E13" s="16">
        <f>+Pàg.3!E8</f>
        <v>17575</v>
      </c>
      <c r="F13" s="16">
        <f>+Pàg.3!F8</f>
        <v>16755</v>
      </c>
      <c r="G13" s="16">
        <f>+Pàg.3!G8</f>
        <v>15961</v>
      </c>
      <c r="H13" s="16">
        <f>+Pàg.3!H8</f>
        <v>14798</v>
      </c>
      <c r="I13" s="16">
        <f>+Pàg.3!I8</f>
        <v>14137</v>
      </c>
      <c r="J13" s="16">
        <f>+Pàg.3!J8</f>
        <v>13868</v>
      </c>
      <c r="K13" s="16">
        <f>+Pàg.3!K8</f>
        <v>13912</v>
      </c>
    </row>
    <row r="14" spans="2:11" x14ac:dyDescent="0.25">
      <c r="B14" s="11" t="s">
        <v>96</v>
      </c>
      <c r="C14" s="17" t="s">
        <v>45</v>
      </c>
      <c r="D14" s="17" t="s">
        <v>45</v>
      </c>
      <c r="E14" s="14">
        <f>+Pàg.3!E16/Pàg.3!E8</f>
        <v>0.91396870554765297</v>
      </c>
      <c r="F14" s="14">
        <f>+Pàg.3!F16/Pàg.3!F8</f>
        <v>0.96084750820650555</v>
      </c>
      <c r="G14" s="14">
        <f>+Pàg.3!G16/Pàg.3!G8</f>
        <v>0.99461186642440946</v>
      </c>
      <c r="H14" s="14">
        <f>+Pàg.3!H16/Pàg.3!H8</f>
        <v>0.84477632112447631</v>
      </c>
      <c r="I14" s="14">
        <f>+Pàg.3!I16/Pàg.3!I8</f>
        <v>0.86121525076041594</v>
      </c>
      <c r="J14" s="14">
        <f>+Pàg.3!J16/Pàg.3!J8</f>
        <v>0.84914912027689649</v>
      </c>
      <c r="K14" s="14">
        <f>+Pàg.3!K16/Pàg.3!K8</f>
        <v>0.84754169062679696</v>
      </c>
    </row>
    <row r="15" spans="2:11" ht="15.75" thickBot="1" x14ac:dyDescent="0.3">
      <c r="B15" s="18" t="s">
        <v>102</v>
      </c>
      <c r="C15" s="19">
        <f>+Pàg.3!C43/Pàg.3!C8*100</f>
        <v>6.9432021466905187</v>
      </c>
      <c r="D15" s="20">
        <f>+Pàg.3!D43/Pàg.3!D8*100</f>
        <v>6.6457820541508177</v>
      </c>
      <c r="E15" s="20">
        <f>+Pàg.3!E43/Pàg.3!E8*100</f>
        <v>8.2389758179231851</v>
      </c>
      <c r="F15" s="20">
        <f>+Pàg.3!F43/Pàg.3!F8*100</f>
        <v>9.3166219039092812</v>
      </c>
      <c r="G15" s="20">
        <f>+Pàg.3!G43/Pàg.3!G8*100</f>
        <v>8.9468078441200429</v>
      </c>
      <c r="H15" s="20">
        <f>+Pàg.3!H43/Pàg.3!H8*100</f>
        <v>9.2647655088525482</v>
      </c>
      <c r="I15" s="20">
        <f>+Pàg.3!I43/Pàg.3!I8*100</f>
        <v>10.369951191907759</v>
      </c>
      <c r="J15" s="20">
        <f>+Pàg.3!J43/Pàg.3!J8*100</f>
        <v>11.335448514565908</v>
      </c>
      <c r="K15" s="20">
        <f>+Pàg.3!K43/Pàg.3!K8*100</f>
        <v>14.527027027027026</v>
      </c>
    </row>
    <row r="16" spans="2:11" x14ac:dyDescent="0.25">
      <c r="B16" s="7" t="s">
        <v>101</v>
      </c>
      <c r="C16" s="15"/>
      <c r="D16" s="15"/>
      <c r="E16" s="15"/>
      <c r="F16" s="15"/>
      <c r="G16" s="15"/>
      <c r="H16" s="15"/>
      <c r="I16" s="15"/>
      <c r="J16" s="15"/>
      <c r="K16" s="15"/>
    </row>
    <row r="17" spans="2:11" x14ac:dyDescent="0.25">
      <c r="B17" s="9" t="s">
        <v>73</v>
      </c>
      <c r="C17" s="16">
        <f>+Pàg.5!C8</f>
        <v>5050</v>
      </c>
      <c r="D17" s="16">
        <f>+Pàg.5!D8</f>
        <v>4930</v>
      </c>
      <c r="E17" s="16">
        <f>+Pàg.5!E8</f>
        <v>4893</v>
      </c>
      <c r="F17" s="16">
        <f>+Pàg.5!F8</f>
        <v>4845</v>
      </c>
      <c r="G17" s="16">
        <f>+Pàg.5!G8</f>
        <v>4677</v>
      </c>
      <c r="H17" s="16">
        <f>+Pàg.5!H8</f>
        <v>5463</v>
      </c>
      <c r="I17" s="16">
        <f>+Pàg.5!I8</f>
        <v>5591</v>
      </c>
      <c r="J17" s="16">
        <f>+Pàg.5!J8</f>
        <v>5288</v>
      </c>
      <c r="K17" s="16">
        <f>+Pàg.5!K8</f>
        <v>5267</v>
      </c>
    </row>
    <row r="18" spans="2:11" x14ac:dyDescent="0.25">
      <c r="B18" s="21" t="s">
        <v>74</v>
      </c>
      <c r="C18" s="22">
        <f>+Pàg.5!C12</f>
        <v>2.08</v>
      </c>
      <c r="D18" s="22">
        <f>+Pàg.5!D12</f>
        <v>2.1324543610547666</v>
      </c>
      <c r="E18" s="22">
        <f>+Pàg.5!E12</f>
        <v>2.056</v>
      </c>
      <c r="F18" s="22">
        <f>+Pàg.5!F12</f>
        <v>2.0299999999999998</v>
      </c>
      <c r="G18" s="22">
        <f>+Pàg.5!G12</f>
        <v>1.9871712636305323</v>
      </c>
      <c r="H18" s="22">
        <f>+Pàg.5!H12</f>
        <v>1.6</v>
      </c>
      <c r="I18" s="22">
        <f>+Pàg.5!I12</f>
        <v>1.5480236093722053</v>
      </c>
      <c r="J18" s="22">
        <f>+Pàg.5!J12</f>
        <v>1.5822617246596067</v>
      </c>
      <c r="K18" s="22">
        <f>+Pàg.5!K12</f>
        <v>1.5885703436491361</v>
      </c>
    </row>
    <row r="19" spans="2:11" ht="15.75" thickBot="1" x14ac:dyDescent="0.3">
      <c r="B19" s="18" t="s">
        <v>98</v>
      </c>
      <c r="C19" s="23" t="s">
        <v>45</v>
      </c>
      <c r="D19" s="23" t="s">
        <v>45</v>
      </c>
      <c r="E19" s="23" t="s">
        <v>45</v>
      </c>
      <c r="F19" s="24">
        <v>10617</v>
      </c>
      <c r="G19" s="24">
        <v>11299</v>
      </c>
      <c r="H19" s="24">
        <v>12376</v>
      </c>
      <c r="I19" s="24">
        <v>12376</v>
      </c>
      <c r="J19" s="24">
        <f>Pàg.5!G36</f>
        <v>10828</v>
      </c>
      <c r="K19" s="24">
        <f>Pàg.5!G36</f>
        <v>10828</v>
      </c>
    </row>
    <row r="20" spans="2:11" x14ac:dyDescent="0.25">
      <c r="B20" s="7" t="s">
        <v>93</v>
      </c>
      <c r="C20" s="15"/>
      <c r="D20" s="15"/>
      <c r="E20" s="15"/>
      <c r="F20" s="15"/>
      <c r="G20" s="15"/>
      <c r="H20" s="15"/>
      <c r="I20" s="15"/>
      <c r="J20" s="15"/>
      <c r="K20" s="15"/>
    </row>
    <row r="21" spans="2:11" ht="15.75" thickBot="1" x14ac:dyDescent="0.3">
      <c r="B21" s="18" t="s">
        <v>99</v>
      </c>
      <c r="C21" s="24">
        <v>7512381</v>
      </c>
      <c r="D21" s="24">
        <v>7539618</v>
      </c>
      <c r="E21" s="24">
        <v>7570098</v>
      </c>
      <c r="F21" s="24">
        <v>7553650</v>
      </c>
      <c r="G21" s="24">
        <v>7518903</v>
      </c>
      <c r="H21" s="24">
        <v>7508106</v>
      </c>
      <c r="I21" s="24">
        <v>7522596</v>
      </c>
      <c r="J21" s="24">
        <v>7555830</v>
      </c>
      <c r="K21" s="24">
        <v>7543825</v>
      </c>
    </row>
    <row r="23" spans="2:11" x14ac:dyDescent="0.25">
      <c r="C23" s="25"/>
      <c r="D23" s="25"/>
      <c r="E23" s="25"/>
      <c r="F23" s="25"/>
      <c r="G23" s="25"/>
      <c r="H23" s="25"/>
      <c r="I23" s="25"/>
      <c r="J23" s="25"/>
      <c r="K23" s="25"/>
    </row>
  </sheetData>
  <phoneticPr fontId="5" type="noConversion"/>
  <pageMargins left="0.39370078740157483" right="0.74803149606299213" top="0.59055118110236227" bottom="0.59055118110236227" header="0" footer="0"/>
  <pageSetup paperSize="9" scale="9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zoomScaleNormal="100" workbookViewId="0"/>
  </sheetViews>
  <sheetFormatPr defaultColWidth="9.140625" defaultRowHeight="15" x14ac:dyDescent="0.25"/>
  <cols>
    <col min="1" max="1" width="9.140625" style="27"/>
    <col min="2" max="2" width="60.7109375" style="27" customWidth="1"/>
    <col min="3" max="7" width="11.7109375" style="27" customWidth="1"/>
    <col min="8" max="11" width="11.7109375" style="29" customWidth="1"/>
    <col min="12" max="16384" width="9.140625" style="27"/>
  </cols>
  <sheetData>
    <row r="2" spans="1:11" ht="17.25" x14ac:dyDescent="0.3">
      <c r="B2" s="84" t="s">
        <v>119</v>
      </c>
    </row>
    <row r="4" spans="1:11" ht="15.75" thickBot="1" x14ac:dyDescent="0.3">
      <c r="B4" s="30"/>
      <c r="C4" s="30">
        <v>2010</v>
      </c>
      <c r="D4" s="30">
        <v>2011</v>
      </c>
      <c r="E4" s="30">
        <v>2012</v>
      </c>
      <c r="F4" s="30">
        <v>2013</v>
      </c>
      <c r="G4" s="30">
        <v>2014</v>
      </c>
      <c r="H4" s="31">
        <v>2015</v>
      </c>
      <c r="I4" s="31">
        <v>2016</v>
      </c>
      <c r="J4" s="31">
        <v>2017</v>
      </c>
      <c r="K4" s="31">
        <v>2018</v>
      </c>
    </row>
    <row r="5" spans="1:11" ht="15.75" thickBot="1" x14ac:dyDescent="0.3">
      <c r="B5" s="32" t="s">
        <v>1</v>
      </c>
      <c r="C5" s="33">
        <f t="shared" ref="C5:H5" si="0">+SUM(C7:C8)</f>
        <v>10520</v>
      </c>
      <c r="D5" s="33">
        <f t="shared" si="0"/>
        <v>10513</v>
      </c>
      <c r="E5" s="33">
        <f t="shared" si="0"/>
        <v>10062</v>
      </c>
      <c r="F5" s="33">
        <f t="shared" si="0"/>
        <v>9818</v>
      </c>
      <c r="G5" s="33">
        <f t="shared" si="0"/>
        <v>9294</v>
      </c>
      <c r="H5" s="33">
        <f t="shared" si="0"/>
        <v>8810</v>
      </c>
      <c r="I5" s="33">
        <f t="shared" ref="I5:J5" si="1">+SUM(I7:I8)</f>
        <v>8566</v>
      </c>
      <c r="J5" s="33">
        <f t="shared" si="1"/>
        <v>8367</v>
      </c>
      <c r="K5" s="33">
        <f t="shared" ref="K5" si="2">+SUM(K7:K8)</f>
        <v>8367</v>
      </c>
    </row>
    <row r="6" spans="1:11" x14ac:dyDescent="0.25">
      <c r="B6" s="32" t="s">
        <v>2</v>
      </c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5">
      <c r="A7" s="29"/>
      <c r="B7" s="35" t="s">
        <v>3</v>
      </c>
      <c r="C7" s="36">
        <v>9771</v>
      </c>
      <c r="D7" s="36">
        <v>9774</v>
      </c>
      <c r="E7" s="36">
        <v>9397</v>
      </c>
      <c r="F7" s="36">
        <v>9174</v>
      </c>
      <c r="G7" s="36">
        <v>8660</v>
      </c>
      <c r="H7" s="36">
        <v>8201</v>
      </c>
      <c r="I7" s="36">
        <v>7974</v>
      </c>
      <c r="J7" s="36">
        <v>7794</v>
      </c>
      <c r="K7" s="36">
        <v>7779</v>
      </c>
    </row>
    <row r="8" spans="1:11" ht="15.75" thickBot="1" x14ac:dyDescent="0.3">
      <c r="A8" s="29"/>
      <c r="B8" s="35" t="s">
        <v>4</v>
      </c>
      <c r="C8" s="36">
        <v>749</v>
      </c>
      <c r="D8" s="36">
        <v>739</v>
      </c>
      <c r="E8" s="36">
        <v>665</v>
      </c>
      <c r="F8" s="36">
        <v>644</v>
      </c>
      <c r="G8" s="36">
        <v>634</v>
      </c>
      <c r="H8" s="36">
        <v>609</v>
      </c>
      <c r="I8" s="36">
        <v>592</v>
      </c>
      <c r="J8" s="36">
        <v>573</v>
      </c>
      <c r="K8" s="36">
        <v>588</v>
      </c>
    </row>
    <row r="9" spans="1:11" ht="17.25" x14ac:dyDescent="0.25">
      <c r="A9" s="29"/>
      <c r="B9" s="32" t="s">
        <v>117</v>
      </c>
      <c r="C9" s="37" t="str">
        <f t="shared" ref="C9:H9" si="3">+IF(SUM(C10:C11)=C$5,"","no coincideix amb població penitenciaria")</f>
        <v/>
      </c>
      <c r="D9" s="37" t="str">
        <f t="shared" si="3"/>
        <v/>
      </c>
      <c r="E9" s="37" t="str">
        <f t="shared" si="3"/>
        <v/>
      </c>
      <c r="F9" s="37" t="str">
        <f t="shared" si="3"/>
        <v/>
      </c>
      <c r="G9" s="37" t="str">
        <f t="shared" si="3"/>
        <v/>
      </c>
      <c r="H9" s="37" t="str">
        <f t="shared" si="3"/>
        <v/>
      </c>
      <c r="I9" s="37" t="str">
        <f t="shared" ref="I9:J9" si="4">+IF(SUM(I10:I11)=I$5,"","no coincideix amb població penitenciaria")</f>
        <v/>
      </c>
      <c r="J9" s="37" t="str">
        <f t="shared" si="4"/>
        <v/>
      </c>
      <c r="K9" s="37" t="str">
        <f t="shared" ref="K9" si="5">+IF(SUM(K10:K11)=K$5,"","no coincideix amb població penitenciaria")</f>
        <v/>
      </c>
    </row>
    <row r="10" spans="1:11" x14ac:dyDescent="0.25">
      <c r="A10" s="29"/>
      <c r="B10" s="35" t="s">
        <v>31</v>
      </c>
      <c r="C10" s="36">
        <v>409</v>
      </c>
      <c r="D10" s="36">
        <v>416</v>
      </c>
      <c r="E10" s="36">
        <v>414</v>
      </c>
      <c r="F10" s="36">
        <v>227</v>
      </c>
      <c r="G10" s="36">
        <v>176</v>
      </c>
      <c r="H10" s="36">
        <v>141</v>
      </c>
      <c r="I10" s="36">
        <v>122</v>
      </c>
      <c r="J10" s="36">
        <v>121</v>
      </c>
      <c r="K10" s="36">
        <v>170</v>
      </c>
    </row>
    <row r="11" spans="1:11" ht="15.75" thickBot="1" x14ac:dyDescent="0.3">
      <c r="A11" s="29"/>
      <c r="B11" s="38" t="s">
        <v>70</v>
      </c>
      <c r="C11" s="39">
        <v>10111</v>
      </c>
      <c r="D11" s="39">
        <v>10097</v>
      </c>
      <c r="E11" s="39">
        <v>9648</v>
      </c>
      <c r="F11" s="39">
        <v>9591</v>
      </c>
      <c r="G11" s="39">
        <v>9118</v>
      </c>
      <c r="H11" s="39">
        <v>8669</v>
      </c>
      <c r="I11" s="39">
        <v>8444</v>
      </c>
      <c r="J11" s="39">
        <v>8246</v>
      </c>
      <c r="K11" s="39">
        <v>8197</v>
      </c>
    </row>
    <row r="12" spans="1:11" ht="15.75" thickBot="1" x14ac:dyDescent="0.3">
      <c r="A12" s="29"/>
      <c r="B12" s="38" t="s">
        <v>69</v>
      </c>
      <c r="C12" s="40">
        <v>36.799999999999997</v>
      </c>
      <c r="D12" s="40">
        <v>37</v>
      </c>
      <c r="E12" s="40">
        <v>37</v>
      </c>
      <c r="F12" s="40">
        <v>37.5</v>
      </c>
      <c r="G12" s="40">
        <v>38.1</v>
      </c>
      <c r="H12" s="40">
        <v>38.299999999999997</v>
      </c>
      <c r="I12" s="40">
        <v>38.6</v>
      </c>
      <c r="J12" s="40">
        <v>39.1</v>
      </c>
      <c r="K12" s="40">
        <v>39</v>
      </c>
    </row>
    <row r="13" spans="1:11" x14ac:dyDescent="0.25">
      <c r="A13" s="29"/>
      <c r="B13" s="32" t="s">
        <v>5</v>
      </c>
      <c r="C13" s="37" t="str">
        <f t="shared" ref="C13:J13" si="6">+IF(SUM(C14:C15)=C$5,"","no coincideix amb població penitenciaria")</f>
        <v/>
      </c>
      <c r="D13" s="37" t="str">
        <f t="shared" si="6"/>
        <v/>
      </c>
      <c r="E13" s="37" t="str">
        <f t="shared" si="6"/>
        <v/>
      </c>
      <c r="F13" s="37" t="str">
        <f t="shared" si="6"/>
        <v/>
      </c>
      <c r="G13" s="37" t="str">
        <f t="shared" si="6"/>
        <v/>
      </c>
      <c r="H13" s="37" t="str">
        <f t="shared" si="6"/>
        <v/>
      </c>
      <c r="I13" s="37" t="str">
        <f t="shared" si="6"/>
        <v/>
      </c>
      <c r="J13" s="37" t="str">
        <f t="shared" si="6"/>
        <v/>
      </c>
      <c r="K13" s="37" t="str">
        <f t="shared" ref="K13" si="7">+IF(SUM(K14:K15)=K$5,"","no coincideix amb població penitenciaria")</f>
        <v/>
      </c>
    </row>
    <row r="14" spans="1:11" x14ac:dyDescent="0.25">
      <c r="A14" s="29"/>
      <c r="B14" s="35" t="s">
        <v>6</v>
      </c>
      <c r="C14" s="36">
        <v>5874</v>
      </c>
      <c r="D14" s="36">
        <v>5695</v>
      </c>
      <c r="E14" s="36">
        <v>5508</v>
      </c>
      <c r="F14" s="36">
        <v>5467</v>
      </c>
      <c r="G14" s="36">
        <v>5221</v>
      </c>
      <c r="H14" s="36">
        <v>4982</v>
      </c>
      <c r="I14" s="36">
        <v>4838</v>
      </c>
      <c r="J14" s="36">
        <v>4750</v>
      </c>
      <c r="K14" s="36">
        <v>4641</v>
      </c>
    </row>
    <row r="15" spans="1:11" x14ac:dyDescent="0.25">
      <c r="A15" s="29"/>
      <c r="B15" s="35" t="s">
        <v>7</v>
      </c>
      <c r="C15" s="36">
        <f t="shared" ref="C15:H15" si="8">+SUM(C16:C17)</f>
        <v>4646</v>
      </c>
      <c r="D15" s="36">
        <f t="shared" si="8"/>
        <v>4818</v>
      </c>
      <c r="E15" s="36">
        <f t="shared" si="8"/>
        <v>4554</v>
      </c>
      <c r="F15" s="36">
        <f t="shared" si="8"/>
        <v>4351</v>
      </c>
      <c r="G15" s="36">
        <f t="shared" si="8"/>
        <v>4073</v>
      </c>
      <c r="H15" s="36">
        <f t="shared" si="8"/>
        <v>3828</v>
      </c>
      <c r="I15" s="36">
        <f t="shared" ref="I15:J15" si="9">+SUM(I16:I17)</f>
        <v>3728</v>
      </c>
      <c r="J15" s="36">
        <f t="shared" si="9"/>
        <v>3617</v>
      </c>
      <c r="K15" s="36">
        <f t="shared" ref="K15" si="10">+SUM(K16:K17)</f>
        <v>3726</v>
      </c>
    </row>
    <row r="16" spans="1:11" x14ac:dyDescent="0.25">
      <c r="A16" s="29"/>
      <c r="B16" s="41" t="s">
        <v>8</v>
      </c>
      <c r="C16" s="36">
        <v>598</v>
      </c>
      <c r="D16" s="36">
        <v>675</v>
      </c>
      <c r="E16" s="36">
        <v>650</v>
      </c>
      <c r="F16" s="36">
        <v>672</v>
      </c>
      <c r="G16" s="36">
        <v>668</v>
      </c>
      <c r="H16" s="36">
        <v>635</v>
      </c>
      <c r="I16" s="36">
        <v>606</v>
      </c>
      <c r="J16" s="36">
        <v>593</v>
      </c>
      <c r="K16" s="36">
        <v>576</v>
      </c>
    </row>
    <row r="17" spans="1:12" ht="15.75" thickBot="1" x14ac:dyDescent="0.3">
      <c r="A17" s="29"/>
      <c r="B17" s="42" t="s">
        <v>9</v>
      </c>
      <c r="C17" s="39">
        <v>4048</v>
      </c>
      <c r="D17" s="39">
        <v>4143</v>
      </c>
      <c r="E17" s="39">
        <v>3904</v>
      </c>
      <c r="F17" s="39">
        <v>3679</v>
      </c>
      <c r="G17" s="39">
        <v>3405</v>
      </c>
      <c r="H17" s="39">
        <v>3193</v>
      </c>
      <c r="I17" s="39">
        <f>3728-I16</f>
        <v>3122</v>
      </c>
      <c r="J17" s="39">
        <f>3617-J16</f>
        <v>3024</v>
      </c>
      <c r="K17" s="39">
        <v>3150</v>
      </c>
    </row>
    <row r="18" spans="1:12" x14ac:dyDescent="0.25">
      <c r="B18" s="32" t="s">
        <v>10</v>
      </c>
      <c r="C18" s="37" t="str">
        <f t="shared" ref="C18:H18" si="11">+IF(SUM(C19:C20)=C$5,"","no coincideix amb població penitenciaria")</f>
        <v/>
      </c>
      <c r="D18" s="37" t="str">
        <f t="shared" si="11"/>
        <v/>
      </c>
      <c r="E18" s="37" t="str">
        <f t="shared" si="11"/>
        <v/>
      </c>
      <c r="F18" s="37" t="str">
        <f t="shared" si="11"/>
        <v/>
      </c>
      <c r="G18" s="37" t="str">
        <f t="shared" si="11"/>
        <v/>
      </c>
      <c r="H18" s="37" t="str">
        <f t="shared" si="11"/>
        <v/>
      </c>
      <c r="I18" s="37" t="str">
        <f t="shared" ref="I18:J18" si="12">+IF(SUM(I19:I20)=I$5,"","no coincideix amb població penitenciaria")</f>
        <v/>
      </c>
      <c r="J18" s="37" t="str">
        <f t="shared" si="12"/>
        <v/>
      </c>
      <c r="K18" s="37" t="str">
        <f t="shared" ref="K18" si="13">+IF(SUM(K19:K20)=K$5,"","no coincideix amb població penitenciaria")</f>
        <v/>
      </c>
    </row>
    <row r="19" spans="1:12" x14ac:dyDescent="0.25">
      <c r="B19" s="35" t="s">
        <v>11</v>
      </c>
      <c r="C19" s="36">
        <v>8563</v>
      </c>
      <c r="D19" s="36">
        <v>8562</v>
      </c>
      <c r="E19" s="36">
        <v>8293</v>
      </c>
      <c r="F19" s="36">
        <v>8289</v>
      </c>
      <c r="G19" s="36">
        <v>7967</v>
      </c>
      <c r="H19" s="36">
        <v>7604</v>
      </c>
      <c r="I19" s="36">
        <v>7302</v>
      </c>
      <c r="J19" s="36">
        <v>7144</v>
      </c>
      <c r="K19" s="36">
        <v>6957</v>
      </c>
    </row>
    <row r="20" spans="1:12" ht="15.75" thickBot="1" x14ac:dyDescent="0.3">
      <c r="B20" s="35" t="s">
        <v>12</v>
      </c>
      <c r="C20" s="36">
        <v>1957</v>
      </c>
      <c r="D20" s="36">
        <v>1951</v>
      </c>
      <c r="E20" s="36">
        <v>1769</v>
      </c>
      <c r="F20" s="36">
        <v>1529</v>
      </c>
      <c r="G20" s="36">
        <v>1327</v>
      </c>
      <c r="H20" s="36">
        <v>1206</v>
      </c>
      <c r="I20" s="36">
        <v>1264</v>
      </c>
      <c r="J20" s="36">
        <v>1223</v>
      </c>
      <c r="K20" s="36">
        <v>1410</v>
      </c>
    </row>
    <row r="21" spans="1:12" x14ac:dyDescent="0.25">
      <c r="B21" s="32" t="s">
        <v>64</v>
      </c>
      <c r="C21" s="37" t="str">
        <f t="shared" ref="C21:J21" si="14">+IF(SUM(C22:C24)=C$5,"","no coincideix amb població penitenciaria")</f>
        <v/>
      </c>
      <c r="D21" s="37" t="str">
        <f t="shared" si="14"/>
        <v/>
      </c>
      <c r="E21" s="37" t="str">
        <f t="shared" si="14"/>
        <v/>
      </c>
      <c r="F21" s="37" t="str">
        <f t="shared" si="14"/>
        <v/>
      </c>
      <c r="G21" s="37" t="str">
        <f t="shared" si="14"/>
        <v/>
      </c>
      <c r="H21" s="37" t="str">
        <f t="shared" si="14"/>
        <v/>
      </c>
      <c r="I21" s="37" t="str">
        <f t="shared" si="14"/>
        <v/>
      </c>
      <c r="J21" s="37" t="str">
        <f t="shared" si="14"/>
        <v/>
      </c>
      <c r="K21" s="37" t="str">
        <f t="shared" ref="K21" si="15">+IF(SUM(K22:K24)=K$5,"","no coincideix amb població penitenciaria")</f>
        <v/>
      </c>
    </row>
    <row r="22" spans="1:12" x14ac:dyDescent="0.25">
      <c r="B22" s="35" t="s">
        <v>65</v>
      </c>
      <c r="C22" s="36">
        <v>5328</v>
      </c>
      <c r="D22" s="36">
        <v>4944</v>
      </c>
      <c r="E22" s="36">
        <v>4881</v>
      </c>
      <c r="F22" s="36">
        <v>4650</v>
      </c>
      <c r="G22" s="36">
        <v>4340</v>
      </c>
      <c r="H22" s="36">
        <v>4026</v>
      </c>
      <c r="I22" s="36">
        <v>3961</v>
      </c>
      <c r="J22" s="36">
        <v>3783</v>
      </c>
      <c r="K22" s="36">
        <v>3871</v>
      </c>
    </row>
    <row r="23" spans="1:12" x14ac:dyDescent="0.25">
      <c r="B23" s="35" t="s">
        <v>67</v>
      </c>
      <c r="C23" s="36">
        <v>1578</v>
      </c>
      <c r="D23" s="36">
        <v>1631</v>
      </c>
      <c r="E23" s="36">
        <v>1504</v>
      </c>
      <c r="F23" s="36">
        <v>1545</v>
      </c>
      <c r="G23" s="36">
        <v>1374</v>
      </c>
      <c r="H23" s="36">
        <v>1270</v>
      </c>
      <c r="I23" s="36">
        <v>1175</v>
      </c>
      <c r="J23" s="36">
        <v>1136</v>
      </c>
      <c r="K23" s="36">
        <v>1074</v>
      </c>
    </row>
    <row r="24" spans="1:12" ht="15.75" thickBot="1" x14ac:dyDescent="0.3">
      <c r="B24" s="35" t="s">
        <v>66</v>
      </c>
      <c r="C24" s="36">
        <f t="shared" ref="C24:H24" si="16">+C5-SUM(C22:C23)</f>
        <v>3614</v>
      </c>
      <c r="D24" s="36">
        <f t="shared" si="16"/>
        <v>3938</v>
      </c>
      <c r="E24" s="36">
        <f t="shared" si="16"/>
        <v>3677</v>
      </c>
      <c r="F24" s="36">
        <f t="shared" si="16"/>
        <v>3623</v>
      </c>
      <c r="G24" s="36">
        <f t="shared" si="16"/>
        <v>3580</v>
      </c>
      <c r="H24" s="36">
        <f t="shared" si="16"/>
        <v>3514</v>
      </c>
      <c r="I24" s="36">
        <f t="shared" ref="I24:J24" si="17">+I5-SUM(I22:I23)</f>
        <v>3430</v>
      </c>
      <c r="J24" s="36">
        <f t="shared" si="17"/>
        <v>3448</v>
      </c>
      <c r="K24" s="36">
        <f t="shared" ref="K24" si="18">+K5-SUM(K22:K23)</f>
        <v>3422</v>
      </c>
    </row>
    <row r="25" spans="1:12" x14ac:dyDescent="0.25">
      <c r="B25" s="32" t="s">
        <v>13</v>
      </c>
      <c r="C25" s="37" t="str">
        <f t="shared" ref="C25:H25" si="19">+IF(SUM(C26:C28)=C$5,"","no coincideix amb població penitenciaria")</f>
        <v/>
      </c>
      <c r="D25" s="37" t="str">
        <f t="shared" si="19"/>
        <v/>
      </c>
      <c r="E25" s="37" t="str">
        <f t="shared" si="19"/>
        <v/>
      </c>
      <c r="F25" s="37" t="str">
        <f t="shared" si="19"/>
        <v/>
      </c>
      <c r="G25" s="37" t="str">
        <f t="shared" si="19"/>
        <v/>
      </c>
      <c r="H25" s="37" t="str">
        <f t="shared" si="19"/>
        <v/>
      </c>
      <c r="I25" s="37" t="str">
        <f t="shared" ref="I25:J25" si="20">+IF(SUM(I26:I28)=I$5,"","no coincideix amb població penitenciaria")</f>
        <v/>
      </c>
      <c r="J25" s="37" t="str">
        <f t="shared" si="20"/>
        <v/>
      </c>
      <c r="K25" s="37" t="str">
        <f t="shared" ref="K25" si="21">+IF(SUM(K26:K28)=K$5,"","no coincideix amb població penitenciaria")</f>
        <v/>
      </c>
    </row>
    <row r="26" spans="1:12" x14ac:dyDescent="0.25">
      <c r="B26" s="35" t="s">
        <v>14</v>
      </c>
      <c r="C26" s="36">
        <v>231</v>
      </c>
      <c r="D26" s="36">
        <v>203</v>
      </c>
      <c r="E26" s="36">
        <v>224</v>
      </c>
      <c r="F26" s="36">
        <v>224</v>
      </c>
      <c r="G26" s="36">
        <v>179</v>
      </c>
      <c r="H26" s="36">
        <v>173</v>
      </c>
      <c r="I26" s="36">
        <v>181</v>
      </c>
      <c r="J26" s="36">
        <v>138</v>
      </c>
      <c r="K26" s="36">
        <v>164</v>
      </c>
    </row>
    <row r="27" spans="1:12" x14ac:dyDescent="0.25">
      <c r="B27" s="35" t="s">
        <v>15</v>
      </c>
      <c r="C27" s="36">
        <v>8446</v>
      </c>
      <c r="D27" s="36">
        <v>8428</v>
      </c>
      <c r="E27" s="36">
        <v>8121</v>
      </c>
      <c r="F27" s="36">
        <v>8023</v>
      </c>
      <c r="G27" s="36">
        <v>7499</v>
      </c>
      <c r="H27" s="36">
        <v>7145</v>
      </c>
      <c r="I27" s="36">
        <v>6934</v>
      </c>
      <c r="J27" s="36">
        <v>6671</v>
      </c>
      <c r="K27" s="36">
        <v>6542</v>
      </c>
      <c r="L27" s="100"/>
    </row>
    <row r="28" spans="1:12" ht="15.75" thickBot="1" x14ac:dyDescent="0.3">
      <c r="B28" s="38" t="s">
        <v>16</v>
      </c>
      <c r="C28" s="39">
        <v>1843</v>
      </c>
      <c r="D28" s="39">
        <v>1882</v>
      </c>
      <c r="E28" s="39">
        <v>1717</v>
      </c>
      <c r="F28" s="39">
        <v>1571</v>
      </c>
      <c r="G28" s="39">
        <v>1616</v>
      </c>
      <c r="H28" s="39">
        <v>1492</v>
      </c>
      <c r="I28" s="39">
        <v>1451</v>
      </c>
      <c r="J28" s="39">
        <v>1558</v>
      </c>
      <c r="K28" s="39">
        <v>1661</v>
      </c>
    </row>
    <row r="29" spans="1:12" x14ac:dyDescent="0.25">
      <c r="B29" s="32" t="s">
        <v>17</v>
      </c>
      <c r="C29" s="37" t="str">
        <f t="shared" ref="C29:J29" si="22">+IF(SUM(C30:C33)=C$5,"","no coincideix amb població penitenciaria")</f>
        <v/>
      </c>
      <c r="D29" s="37" t="str">
        <f t="shared" si="22"/>
        <v/>
      </c>
      <c r="E29" s="37" t="str">
        <f t="shared" si="22"/>
        <v/>
      </c>
      <c r="F29" s="37" t="str">
        <f t="shared" si="22"/>
        <v/>
      </c>
      <c r="G29" s="37" t="str">
        <f t="shared" si="22"/>
        <v/>
      </c>
      <c r="H29" s="37" t="str">
        <f t="shared" si="22"/>
        <v/>
      </c>
      <c r="I29" s="37" t="str">
        <f t="shared" si="22"/>
        <v/>
      </c>
      <c r="J29" s="37" t="str">
        <f t="shared" si="22"/>
        <v/>
      </c>
      <c r="K29" s="37" t="str">
        <f t="shared" ref="K29" si="23">+IF(SUM(K30:K33)=K$5,"","no coincideix amb població penitenciaria")</f>
        <v/>
      </c>
    </row>
    <row r="30" spans="1:12" x14ac:dyDescent="0.25">
      <c r="B30" s="35" t="s">
        <v>18</v>
      </c>
      <c r="C30" s="36">
        <v>4138</v>
      </c>
      <c r="D30" s="36">
        <v>4161</v>
      </c>
      <c r="E30" s="36">
        <v>4117</v>
      </c>
      <c r="F30" s="36">
        <v>4055</v>
      </c>
      <c r="G30" s="36">
        <v>3800</v>
      </c>
      <c r="H30" s="36">
        <v>3609</v>
      </c>
      <c r="I30" s="36">
        <v>3603</v>
      </c>
      <c r="J30" s="36">
        <v>3493</v>
      </c>
      <c r="K30" s="36">
        <v>3542</v>
      </c>
    </row>
    <row r="31" spans="1:12" x14ac:dyDescent="0.25">
      <c r="B31" s="43" t="s">
        <v>19</v>
      </c>
      <c r="C31" s="44">
        <v>2829</v>
      </c>
      <c r="D31" s="44">
        <v>2821</v>
      </c>
      <c r="E31" s="44">
        <v>2805</v>
      </c>
      <c r="F31" s="44">
        <v>2757</v>
      </c>
      <c r="G31" s="44">
        <v>2658</v>
      </c>
      <c r="H31" s="44">
        <v>2467</v>
      </c>
      <c r="I31" s="44">
        <f>882+343+593+136+596</f>
        <v>2550</v>
      </c>
      <c r="J31" s="44">
        <f>614+37+855+329+20+618</f>
        <v>2473</v>
      </c>
      <c r="K31" s="44">
        <f>89+628+31+7+851+18+607+34</f>
        <v>2265</v>
      </c>
    </row>
    <row r="32" spans="1:12" x14ac:dyDescent="0.25">
      <c r="B32" s="43" t="s">
        <v>20</v>
      </c>
      <c r="C32" s="44">
        <v>2815</v>
      </c>
      <c r="D32" s="44">
        <v>2647</v>
      </c>
      <c r="E32" s="44">
        <v>2233</v>
      </c>
      <c r="F32" s="44">
        <v>2059</v>
      </c>
      <c r="G32" s="44">
        <v>1864</v>
      </c>
      <c r="H32" s="44">
        <v>1731</v>
      </c>
      <c r="I32" s="44">
        <v>1633</v>
      </c>
      <c r="J32" s="44">
        <v>1469</v>
      </c>
      <c r="K32" s="44">
        <v>1423</v>
      </c>
    </row>
    <row r="33" spans="2:11" ht="15.75" thickBot="1" x14ac:dyDescent="0.3">
      <c r="B33" s="43" t="s">
        <v>21</v>
      </c>
      <c r="C33" s="44">
        <v>738</v>
      </c>
      <c r="D33" s="44">
        <v>884</v>
      </c>
      <c r="E33" s="44">
        <v>907</v>
      </c>
      <c r="F33" s="44">
        <v>947</v>
      </c>
      <c r="G33" s="44">
        <v>972</v>
      </c>
      <c r="H33" s="44">
        <v>1003</v>
      </c>
      <c r="I33" s="44">
        <f>8566-SUM(I30:I32)</f>
        <v>780</v>
      </c>
      <c r="J33" s="44">
        <v>932</v>
      </c>
      <c r="K33" s="44">
        <v>1137</v>
      </c>
    </row>
    <row r="34" spans="2:11" ht="15.75" thickBot="1" x14ac:dyDescent="0.3">
      <c r="B34" s="45" t="s">
        <v>46</v>
      </c>
      <c r="C34" s="34">
        <v>846</v>
      </c>
      <c r="D34" s="34">
        <v>909</v>
      </c>
      <c r="E34" s="34">
        <v>1044</v>
      </c>
      <c r="F34" s="34">
        <v>1071</v>
      </c>
      <c r="G34" s="34">
        <v>1071</v>
      </c>
      <c r="H34" s="34">
        <v>1060</v>
      </c>
      <c r="I34" s="34">
        <v>1027</v>
      </c>
      <c r="J34" s="34">
        <v>943</v>
      </c>
      <c r="K34" s="34">
        <v>832</v>
      </c>
    </row>
    <row r="35" spans="2:11" x14ac:dyDescent="0.25">
      <c r="B35" s="46"/>
      <c r="C35" s="46"/>
      <c r="D35" s="46"/>
      <c r="E35" s="46"/>
      <c r="F35" s="46"/>
      <c r="G35" s="46"/>
      <c r="H35" s="47"/>
      <c r="I35" s="47"/>
      <c r="J35" s="47"/>
      <c r="K35" s="47"/>
    </row>
    <row r="36" spans="2:11" ht="17.25" x14ac:dyDescent="0.25">
      <c r="B36" s="27" t="s">
        <v>118</v>
      </c>
    </row>
  </sheetData>
  <phoneticPr fontId="5" type="noConversion"/>
  <pageMargins left="0.7" right="0.7" top="0.75" bottom="0.75" header="0.3" footer="0.3"/>
  <pageSetup paperSize="9" scale="90" orientation="landscape" r:id="rId1"/>
  <ignoredErrors>
    <ignoredError sqref="C29:H29 C9:K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8"/>
  <sheetViews>
    <sheetView zoomScaleNormal="100" workbookViewId="0"/>
  </sheetViews>
  <sheetFormatPr defaultColWidth="9.140625" defaultRowHeight="15" x14ac:dyDescent="0.25"/>
  <cols>
    <col min="1" max="1" width="9.140625" style="27"/>
    <col min="2" max="2" width="60.7109375" style="27" customWidth="1"/>
    <col min="3" max="10" width="11.7109375" style="27" customWidth="1"/>
    <col min="11" max="11" width="11.7109375" style="29" customWidth="1"/>
    <col min="12" max="16384" width="9.140625" style="27"/>
  </cols>
  <sheetData>
    <row r="2" spans="2:11" ht="17.25" x14ac:dyDescent="0.3">
      <c r="B2" s="84" t="s">
        <v>120</v>
      </c>
    </row>
    <row r="5" spans="2:11" x14ac:dyDescent="0.25">
      <c r="B5" s="28" t="s">
        <v>121</v>
      </c>
    </row>
    <row r="7" spans="2:11" ht="15.75" thickBot="1" x14ac:dyDescent="0.3">
      <c r="B7" s="30"/>
      <c r="C7" s="30">
        <v>2010</v>
      </c>
      <c r="D7" s="30">
        <v>2011</v>
      </c>
      <c r="E7" s="30">
        <v>2012</v>
      </c>
      <c r="F7" s="30">
        <v>2013</v>
      </c>
      <c r="G7" s="30">
        <v>2014</v>
      </c>
      <c r="H7" s="30">
        <v>2015</v>
      </c>
      <c r="I7" s="30">
        <v>2016</v>
      </c>
      <c r="J7" s="30">
        <v>2017</v>
      </c>
      <c r="K7" s="31">
        <v>2018</v>
      </c>
    </row>
    <row r="8" spans="2:11" ht="15.75" thickBot="1" x14ac:dyDescent="0.3">
      <c r="B8" s="32" t="s">
        <v>1</v>
      </c>
      <c r="C8" s="33">
        <v>17888</v>
      </c>
      <c r="D8" s="33">
        <v>17876</v>
      </c>
      <c r="E8" s="33">
        <v>17575</v>
      </c>
      <c r="F8" s="33">
        <v>16755</v>
      </c>
      <c r="G8" s="33">
        <v>15961</v>
      </c>
      <c r="H8" s="33">
        <v>14798</v>
      </c>
      <c r="I8" s="33">
        <v>14137</v>
      </c>
      <c r="J8" s="33">
        <v>13868</v>
      </c>
      <c r="K8" s="33">
        <v>13912</v>
      </c>
    </row>
    <row r="9" spans="2:11" x14ac:dyDescent="0.25">
      <c r="B9" s="48" t="s">
        <v>62</v>
      </c>
      <c r="C9" s="34">
        <v>7089</v>
      </c>
      <c r="D9" s="34">
        <v>7195</v>
      </c>
      <c r="E9" s="34">
        <v>7267</v>
      </c>
      <c r="F9" s="34">
        <v>6693</v>
      </c>
      <c r="G9" s="34">
        <v>6047</v>
      </c>
      <c r="H9" s="34">
        <v>5291</v>
      </c>
      <c r="I9" s="34">
        <v>5169</v>
      </c>
      <c r="J9" s="34">
        <v>5214</v>
      </c>
      <c r="K9" s="34">
        <v>5520</v>
      </c>
    </row>
    <row r="10" spans="2:11" ht="15.75" thickBot="1" x14ac:dyDescent="0.3">
      <c r="B10" s="38" t="s">
        <v>63</v>
      </c>
      <c r="C10" s="39">
        <v>6756</v>
      </c>
      <c r="D10" s="39">
        <v>6902</v>
      </c>
      <c r="E10" s="39">
        <v>7005</v>
      </c>
      <c r="F10" s="39">
        <v>6416</v>
      </c>
      <c r="G10" s="39">
        <v>6079</v>
      </c>
      <c r="H10" s="39">
        <v>5601</v>
      </c>
      <c r="I10" s="39">
        <v>5207</v>
      </c>
      <c r="J10" s="39">
        <v>5163</v>
      </c>
      <c r="K10" s="39">
        <v>4726</v>
      </c>
    </row>
    <row r="11" spans="2:11" x14ac:dyDescent="0.25">
      <c r="B11" s="46"/>
      <c r="C11" s="49"/>
      <c r="D11" s="49"/>
      <c r="E11" s="49"/>
      <c r="F11" s="49"/>
      <c r="G11" s="49"/>
      <c r="H11" s="50"/>
      <c r="I11" s="50"/>
      <c r="J11" s="50"/>
      <c r="K11" s="50"/>
    </row>
    <row r="12" spans="2:11" x14ac:dyDescent="0.25">
      <c r="H12" s="29"/>
      <c r="I12" s="29"/>
      <c r="J12" s="29"/>
    </row>
    <row r="13" spans="2:11" x14ac:dyDescent="0.25">
      <c r="B13" s="28" t="s">
        <v>122</v>
      </c>
      <c r="H13" s="29"/>
      <c r="I13" s="29"/>
      <c r="J13" s="29"/>
    </row>
    <row r="14" spans="2:11" x14ac:dyDescent="0.25">
      <c r="H14" s="29"/>
      <c r="I14" s="29"/>
      <c r="J14" s="29"/>
    </row>
    <row r="15" spans="2:11" ht="15.75" thickBot="1" x14ac:dyDescent="0.3">
      <c r="B15" s="30"/>
      <c r="C15" s="30">
        <f t="shared" ref="C15:G15" si="0">+C7</f>
        <v>2010</v>
      </c>
      <c r="D15" s="30">
        <f t="shared" si="0"/>
        <v>2011</v>
      </c>
      <c r="E15" s="30">
        <f t="shared" si="0"/>
        <v>2012</v>
      </c>
      <c r="F15" s="30">
        <f t="shared" si="0"/>
        <v>2013</v>
      </c>
      <c r="G15" s="30">
        <f t="shared" si="0"/>
        <v>2014</v>
      </c>
      <c r="H15" s="31">
        <f>+H7</f>
        <v>2015</v>
      </c>
      <c r="I15" s="31">
        <f>+I7</f>
        <v>2016</v>
      </c>
      <c r="J15" s="31">
        <f>+J7</f>
        <v>2017</v>
      </c>
      <c r="K15" s="31">
        <f>+K7</f>
        <v>2018</v>
      </c>
    </row>
    <row r="16" spans="2:11" x14ac:dyDescent="0.25">
      <c r="B16" s="45" t="s">
        <v>68</v>
      </c>
      <c r="C16" s="51" t="s">
        <v>45</v>
      </c>
      <c r="D16" s="51" t="s">
        <v>45</v>
      </c>
      <c r="E16" s="34">
        <v>16063</v>
      </c>
      <c r="F16" s="34">
        <v>16099</v>
      </c>
      <c r="G16" s="34">
        <v>15875</v>
      </c>
      <c r="H16" s="34">
        <v>12501</v>
      </c>
      <c r="I16" s="34">
        <v>12175</v>
      </c>
      <c r="J16" s="34">
        <v>11776</v>
      </c>
      <c r="K16" s="34">
        <v>11791</v>
      </c>
    </row>
    <row r="17" spans="2:11" x14ac:dyDescent="0.25">
      <c r="B17" s="52" t="s">
        <v>42</v>
      </c>
      <c r="C17" s="36">
        <v>5178</v>
      </c>
      <c r="D17" s="36">
        <v>5409</v>
      </c>
      <c r="E17" s="36">
        <v>5228</v>
      </c>
      <c r="F17" s="36">
        <v>5040</v>
      </c>
      <c r="G17" s="36">
        <v>4946</v>
      </c>
      <c r="H17" s="36">
        <v>4898</v>
      </c>
      <c r="I17" s="36">
        <v>4661</v>
      </c>
      <c r="J17" s="36">
        <v>4713</v>
      </c>
      <c r="K17" s="36">
        <v>4772</v>
      </c>
    </row>
    <row r="18" spans="2:11" ht="15.75" thickBot="1" x14ac:dyDescent="0.3">
      <c r="B18" s="53" t="s">
        <v>47</v>
      </c>
      <c r="C18" s="39">
        <v>731</v>
      </c>
      <c r="D18" s="39">
        <v>794</v>
      </c>
      <c r="E18" s="39">
        <v>1020</v>
      </c>
      <c r="F18" s="39">
        <v>1205</v>
      </c>
      <c r="G18" s="39">
        <v>1222</v>
      </c>
      <c r="H18" s="39">
        <v>1147</v>
      </c>
      <c r="I18" s="39">
        <v>1146</v>
      </c>
      <c r="J18" s="39">
        <v>1059</v>
      </c>
      <c r="K18" s="39">
        <v>739</v>
      </c>
    </row>
    <row r="19" spans="2:11" x14ac:dyDescent="0.25">
      <c r="B19" s="45" t="s">
        <v>71</v>
      </c>
      <c r="C19" s="34">
        <v>3906</v>
      </c>
      <c r="D19" s="34">
        <v>3529</v>
      </c>
      <c r="E19" s="34">
        <v>3510</v>
      </c>
      <c r="F19" s="34">
        <v>3659</v>
      </c>
      <c r="G19" s="34">
        <v>3955</v>
      </c>
      <c r="H19" s="34">
        <v>4039</v>
      </c>
      <c r="I19" s="34">
        <v>4005</v>
      </c>
      <c r="J19" s="34">
        <v>4013</v>
      </c>
      <c r="K19" s="34">
        <v>3795</v>
      </c>
    </row>
    <row r="20" spans="2:11" ht="15.75" thickBot="1" x14ac:dyDescent="0.3">
      <c r="B20" s="53" t="s">
        <v>72</v>
      </c>
      <c r="C20" s="54">
        <v>11.38</v>
      </c>
      <c r="D20" s="54">
        <v>12.21</v>
      </c>
      <c r="E20" s="54">
        <v>10.99</v>
      </c>
      <c r="F20" s="54">
        <v>11.93</v>
      </c>
      <c r="G20" s="54">
        <v>11.8</v>
      </c>
      <c r="H20" s="54">
        <v>12.4</v>
      </c>
      <c r="I20" s="54">
        <v>14</v>
      </c>
      <c r="J20" s="54">
        <v>13.1</v>
      </c>
      <c r="K20" s="54">
        <v>13.3</v>
      </c>
    </row>
    <row r="21" spans="2:11" s="29" customFormat="1" x14ac:dyDescent="0.25">
      <c r="B21" s="55" t="s">
        <v>43</v>
      </c>
      <c r="C21" s="56">
        <v>3902</v>
      </c>
      <c r="D21" s="56">
        <v>3395</v>
      </c>
      <c r="E21" s="56">
        <v>3581</v>
      </c>
      <c r="F21" s="56">
        <v>3719</v>
      </c>
      <c r="G21" s="57">
        <v>4048</v>
      </c>
      <c r="H21" s="57">
        <v>4103</v>
      </c>
      <c r="I21" s="57">
        <v>4206</v>
      </c>
      <c r="J21" s="57">
        <v>4064</v>
      </c>
      <c r="K21" s="57">
        <v>3842</v>
      </c>
    </row>
    <row r="22" spans="2:11" ht="15.75" thickBot="1" x14ac:dyDescent="0.3">
      <c r="B22" s="58" t="s">
        <v>44</v>
      </c>
      <c r="C22" s="59" t="s">
        <v>45</v>
      </c>
      <c r="D22" s="59" t="s">
        <v>45</v>
      </c>
      <c r="E22" s="60">
        <v>0.42322244534272541</v>
      </c>
      <c r="F22" s="60">
        <v>0.44691986493146457</v>
      </c>
      <c r="G22" s="60">
        <v>0.50140833333333334</v>
      </c>
      <c r="H22" s="60">
        <v>0.57799999999999996</v>
      </c>
      <c r="I22" s="60">
        <v>0.62324865280985375</v>
      </c>
      <c r="J22" s="60">
        <v>0.66039999999999999</v>
      </c>
      <c r="K22" s="60">
        <v>0.61799999999999999</v>
      </c>
    </row>
    <row r="23" spans="2:11" x14ac:dyDescent="0.25">
      <c r="B23" s="46"/>
      <c r="C23" s="46"/>
      <c r="D23" s="46"/>
      <c r="E23" s="46"/>
      <c r="F23" s="46"/>
      <c r="G23" s="46"/>
      <c r="H23" s="46"/>
      <c r="I23" s="46"/>
      <c r="J23" s="46"/>
      <c r="K23" s="47"/>
    </row>
    <row r="25" spans="2:11" x14ac:dyDescent="0.25">
      <c r="B25" s="28" t="s">
        <v>123</v>
      </c>
    </row>
    <row r="26" spans="2:11" x14ac:dyDescent="0.25">
      <c r="H26" s="29"/>
      <c r="I26" s="29"/>
      <c r="J26" s="29"/>
    </row>
    <row r="27" spans="2:11" ht="15.75" thickBot="1" x14ac:dyDescent="0.3">
      <c r="B27" s="30"/>
      <c r="C27" s="30">
        <f t="shared" ref="C27:G27" si="1">+C7</f>
        <v>2010</v>
      </c>
      <c r="D27" s="30">
        <f t="shared" si="1"/>
        <v>2011</v>
      </c>
      <c r="E27" s="30">
        <f t="shared" si="1"/>
        <v>2012</v>
      </c>
      <c r="F27" s="30">
        <f t="shared" si="1"/>
        <v>2013</v>
      </c>
      <c r="G27" s="30">
        <f t="shared" si="1"/>
        <v>2014</v>
      </c>
      <c r="H27" s="31">
        <f>+H7</f>
        <v>2015</v>
      </c>
      <c r="I27" s="31">
        <f>+I7</f>
        <v>2016</v>
      </c>
      <c r="J27" s="31">
        <f>+J7</f>
        <v>2017</v>
      </c>
      <c r="K27" s="31">
        <f>+K7</f>
        <v>2018</v>
      </c>
    </row>
    <row r="28" spans="2:11" x14ac:dyDescent="0.25">
      <c r="B28" s="48" t="s">
        <v>32</v>
      </c>
      <c r="C28" s="51" t="s">
        <v>45</v>
      </c>
      <c r="D28" s="51" t="s">
        <v>45</v>
      </c>
      <c r="E28" s="34">
        <f t="shared" ref="E28:J28" si="2">+SUM(E29:E32)</f>
        <v>4499</v>
      </c>
      <c r="F28" s="34">
        <f t="shared" si="2"/>
        <v>4512</v>
      </c>
      <c r="G28" s="34">
        <f t="shared" si="2"/>
        <v>4138</v>
      </c>
      <c r="H28" s="34">
        <f t="shared" si="2"/>
        <v>3907</v>
      </c>
      <c r="I28" s="34">
        <f t="shared" si="2"/>
        <v>3824</v>
      </c>
      <c r="J28" s="34">
        <f t="shared" si="2"/>
        <v>3463</v>
      </c>
      <c r="K28" s="34">
        <f t="shared" ref="K28" si="3">+SUM(K29:K32)</f>
        <v>3553</v>
      </c>
    </row>
    <row r="29" spans="2:11" x14ac:dyDescent="0.25">
      <c r="B29" s="97" t="s">
        <v>39</v>
      </c>
      <c r="C29" s="98" t="s">
        <v>45</v>
      </c>
      <c r="D29" s="98" t="s">
        <v>45</v>
      </c>
      <c r="E29" s="99">
        <v>332</v>
      </c>
      <c r="F29" s="99">
        <v>315</v>
      </c>
      <c r="G29" s="99">
        <v>306</v>
      </c>
      <c r="H29" s="99">
        <v>280</v>
      </c>
      <c r="I29" s="99">
        <v>292</v>
      </c>
      <c r="J29" s="99">
        <v>289</v>
      </c>
      <c r="K29" s="99">
        <v>305</v>
      </c>
    </row>
    <row r="30" spans="2:11" x14ac:dyDescent="0.25">
      <c r="B30" s="97" t="s">
        <v>40</v>
      </c>
      <c r="C30" s="98" t="s">
        <v>45</v>
      </c>
      <c r="D30" s="98" t="s">
        <v>45</v>
      </c>
      <c r="E30" s="99">
        <v>510</v>
      </c>
      <c r="F30" s="99">
        <v>534</v>
      </c>
      <c r="G30" s="99">
        <v>535</v>
      </c>
      <c r="H30" s="99">
        <v>608</v>
      </c>
      <c r="I30" s="99">
        <v>647</v>
      </c>
      <c r="J30" s="99">
        <v>592</v>
      </c>
      <c r="K30" s="99">
        <v>659</v>
      </c>
    </row>
    <row r="31" spans="2:11" x14ac:dyDescent="0.25">
      <c r="B31" s="97" t="s">
        <v>41</v>
      </c>
      <c r="C31" s="98" t="s">
        <v>45</v>
      </c>
      <c r="D31" s="98" t="s">
        <v>45</v>
      </c>
      <c r="E31" s="99">
        <v>512</v>
      </c>
      <c r="F31" s="99">
        <v>585</v>
      </c>
      <c r="G31" s="99">
        <v>482</v>
      </c>
      <c r="H31" s="99">
        <v>479</v>
      </c>
      <c r="I31" s="99">
        <v>521</v>
      </c>
      <c r="J31" s="99">
        <v>535</v>
      </c>
      <c r="K31" s="99">
        <v>518</v>
      </c>
    </row>
    <row r="32" spans="2:11" x14ac:dyDescent="0.25">
      <c r="B32" s="97" t="s">
        <v>33</v>
      </c>
      <c r="C32" s="98" t="s">
        <v>45</v>
      </c>
      <c r="D32" s="98" t="s">
        <v>45</v>
      </c>
      <c r="E32" s="99">
        <v>3145</v>
      </c>
      <c r="F32" s="99">
        <v>3078</v>
      </c>
      <c r="G32" s="99">
        <v>2815</v>
      </c>
      <c r="H32" s="99">
        <v>2540</v>
      </c>
      <c r="I32" s="99">
        <v>2364</v>
      </c>
      <c r="J32" s="99">
        <v>2047</v>
      </c>
      <c r="K32" s="99">
        <v>2071</v>
      </c>
    </row>
    <row r="33" spans="1:11" x14ac:dyDescent="0.25">
      <c r="B33" s="35" t="s">
        <v>34</v>
      </c>
      <c r="C33" s="61" t="s">
        <v>45</v>
      </c>
      <c r="D33" s="61" t="s">
        <v>45</v>
      </c>
      <c r="E33" s="36">
        <v>9024</v>
      </c>
      <c r="F33" s="36">
        <v>9236</v>
      </c>
      <c r="G33" s="36">
        <v>9096</v>
      </c>
      <c r="H33" s="36">
        <v>7698</v>
      </c>
      <c r="I33" s="36">
        <v>7606</v>
      </c>
      <c r="J33" s="36">
        <v>7686</v>
      </c>
      <c r="K33" s="36">
        <v>7838</v>
      </c>
    </row>
    <row r="34" spans="1:11" x14ac:dyDescent="0.25">
      <c r="B34" s="35" t="s">
        <v>35</v>
      </c>
      <c r="C34" s="61" t="s">
        <v>45</v>
      </c>
      <c r="D34" s="61" t="s">
        <v>45</v>
      </c>
      <c r="E34" s="36">
        <v>10354</v>
      </c>
      <c r="F34" s="36">
        <v>10451</v>
      </c>
      <c r="G34" s="36">
        <v>10526</v>
      </c>
      <c r="H34" s="36">
        <v>9528</v>
      </c>
      <c r="I34" s="36">
        <v>9185</v>
      </c>
      <c r="J34" s="36">
        <v>8757</v>
      </c>
      <c r="K34" s="36">
        <v>8899</v>
      </c>
    </row>
    <row r="35" spans="1:11" x14ac:dyDescent="0.25">
      <c r="B35" s="35" t="s">
        <v>36</v>
      </c>
      <c r="C35" s="61" t="s">
        <v>45</v>
      </c>
      <c r="D35" s="61" t="s">
        <v>45</v>
      </c>
      <c r="E35" s="36">
        <v>5977</v>
      </c>
      <c r="F35" s="36">
        <v>6183</v>
      </c>
      <c r="G35" s="36">
        <v>5952</v>
      </c>
      <c r="H35" s="36">
        <v>5310</v>
      </c>
      <c r="I35" s="36">
        <v>5240</v>
      </c>
      <c r="J35" s="36">
        <v>5424</v>
      </c>
      <c r="K35" s="36">
        <v>6101</v>
      </c>
    </row>
    <row r="36" spans="1:11" x14ac:dyDescent="0.25">
      <c r="B36" s="35" t="s">
        <v>37</v>
      </c>
      <c r="C36" s="61" t="s">
        <v>45</v>
      </c>
      <c r="D36" s="61" t="s">
        <v>45</v>
      </c>
      <c r="E36" s="36">
        <v>9793</v>
      </c>
      <c r="F36" s="36">
        <v>10061</v>
      </c>
      <c r="G36" s="36">
        <v>10469</v>
      </c>
      <c r="H36" s="36">
        <v>9220</v>
      </c>
      <c r="I36" s="36">
        <v>8984</v>
      </c>
      <c r="J36" s="36">
        <v>8611</v>
      </c>
      <c r="K36" s="36">
        <v>8205</v>
      </c>
    </row>
    <row r="37" spans="1:11" ht="15.75" thickBot="1" x14ac:dyDescent="0.3">
      <c r="B37" s="35" t="s">
        <v>38</v>
      </c>
      <c r="C37" s="61" t="s">
        <v>45</v>
      </c>
      <c r="D37" s="61" t="s">
        <v>45</v>
      </c>
      <c r="E37" s="36">
        <v>253</v>
      </c>
      <c r="F37" s="36">
        <v>403</v>
      </c>
      <c r="G37" s="36">
        <v>330</v>
      </c>
      <c r="H37" s="36">
        <v>241</v>
      </c>
      <c r="I37" s="36">
        <v>263</v>
      </c>
      <c r="J37" s="36">
        <v>228</v>
      </c>
      <c r="K37" s="36">
        <v>271</v>
      </c>
    </row>
    <row r="38" spans="1:11" x14ac:dyDescent="0.25">
      <c r="A38" s="29"/>
      <c r="B38" s="62"/>
      <c r="C38" s="63"/>
      <c r="D38" s="63"/>
      <c r="E38" s="63"/>
      <c r="F38" s="63"/>
      <c r="G38" s="63"/>
      <c r="H38" s="63"/>
      <c r="I38" s="63"/>
      <c r="J38" s="63"/>
      <c r="K38" s="63"/>
    </row>
    <row r="39" spans="1:11" x14ac:dyDescent="0.25">
      <c r="H39" s="29"/>
      <c r="I39" s="29"/>
      <c r="J39" s="29"/>
    </row>
    <row r="40" spans="1:11" x14ac:dyDescent="0.25">
      <c r="B40" s="28" t="s">
        <v>124</v>
      </c>
      <c r="H40" s="29"/>
      <c r="I40" s="29"/>
      <c r="J40" s="29"/>
    </row>
    <row r="41" spans="1:11" x14ac:dyDescent="0.25">
      <c r="H41" s="29"/>
      <c r="I41" s="29"/>
      <c r="J41" s="29"/>
    </row>
    <row r="42" spans="1:11" ht="15.75" thickBot="1" x14ac:dyDescent="0.3">
      <c r="B42" s="30"/>
      <c r="C42" s="30">
        <f t="shared" ref="C42:G42" si="4">+C7</f>
        <v>2010</v>
      </c>
      <c r="D42" s="30">
        <f t="shared" si="4"/>
        <v>2011</v>
      </c>
      <c r="E42" s="30">
        <f t="shared" si="4"/>
        <v>2012</v>
      </c>
      <c r="F42" s="30">
        <f t="shared" si="4"/>
        <v>2013</v>
      </c>
      <c r="G42" s="30">
        <f t="shared" si="4"/>
        <v>2014</v>
      </c>
      <c r="H42" s="31">
        <f>+H7</f>
        <v>2015</v>
      </c>
      <c r="I42" s="31">
        <f>+I7</f>
        <v>2016</v>
      </c>
      <c r="J42" s="31">
        <f>+J7</f>
        <v>2017</v>
      </c>
      <c r="K42" s="31">
        <f>+K7</f>
        <v>2018</v>
      </c>
    </row>
    <row r="43" spans="1:11" x14ac:dyDescent="0.25">
      <c r="B43" s="64" t="s">
        <v>48</v>
      </c>
      <c r="C43" s="33">
        <f t="shared" ref="C43:I43" si="5">+SUM(C44:C46)</f>
        <v>1242</v>
      </c>
      <c r="D43" s="33">
        <f t="shared" si="5"/>
        <v>1188</v>
      </c>
      <c r="E43" s="33">
        <f t="shared" si="5"/>
        <v>1448</v>
      </c>
      <c r="F43" s="33">
        <f t="shared" si="5"/>
        <v>1561</v>
      </c>
      <c r="G43" s="33">
        <f t="shared" si="5"/>
        <v>1428</v>
      </c>
      <c r="H43" s="33">
        <f t="shared" si="5"/>
        <v>1371</v>
      </c>
      <c r="I43" s="33">
        <f t="shared" si="5"/>
        <v>1466</v>
      </c>
      <c r="J43" s="33">
        <f t="shared" ref="J43:K43" si="6">+SUM(J44:J46)</f>
        <v>1572</v>
      </c>
      <c r="K43" s="33">
        <f t="shared" si="6"/>
        <v>2021</v>
      </c>
    </row>
    <row r="44" spans="1:11" x14ac:dyDescent="0.25">
      <c r="B44" s="35" t="s">
        <v>49</v>
      </c>
      <c r="C44" s="36">
        <v>67</v>
      </c>
      <c r="D44" s="36">
        <v>64</v>
      </c>
      <c r="E44" s="36">
        <v>53</v>
      </c>
      <c r="F44" s="36">
        <v>47</v>
      </c>
      <c r="G44" s="36">
        <v>47</v>
      </c>
      <c r="H44" s="36">
        <v>66</v>
      </c>
      <c r="I44" s="36">
        <v>115</v>
      </c>
      <c r="J44" s="36">
        <f>20+122</f>
        <v>142</v>
      </c>
      <c r="K44" s="36">
        <v>178</v>
      </c>
    </row>
    <row r="45" spans="1:11" x14ac:dyDescent="0.25">
      <c r="B45" s="35" t="s">
        <v>50</v>
      </c>
      <c r="C45" s="36">
        <v>985</v>
      </c>
      <c r="D45" s="36">
        <v>903</v>
      </c>
      <c r="E45" s="36">
        <v>1087</v>
      </c>
      <c r="F45" s="36">
        <v>1187</v>
      </c>
      <c r="G45" s="36">
        <v>1054</v>
      </c>
      <c r="H45" s="36">
        <v>985</v>
      </c>
      <c r="I45" s="36">
        <v>986</v>
      </c>
      <c r="J45" s="36">
        <f>1065+28</f>
        <v>1093</v>
      </c>
      <c r="K45" s="36">
        <v>1261</v>
      </c>
    </row>
    <row r="46" spans="1:11" ht="15.75" thickBot="1" x14ac:dyDescent="0.3">
      <c r="B46" s="38" t="s">
        <v>51</v>
      </c>
      <c r="C46" s="39">
        <v>190</v>
      </c>
      <c r="D46" s="39">
        <v>221</v>
      </c>
      <c r="E46" s="39">
        <v>308</v>
      </c>
      <c r="F46" s="39">
        <v>327</v>
      </c>
      <c r="G46" s="39">
        <v>327</v>
      </c>
      <c r="H46" s="39">
        <v>320</v>
      </c>
      <c r="I46" s="39">
        <v>365</v>
      </c>
      <c r="J46" s="39">
        <v>337</v>
      </c>
      <c r="K46" s="39">
        <v>582</v>
      </c>
    </row>
    <row r="47" spans="1:11" x14ac:dyDescent="0.25">
      <c r="B47" s="64" t="s">
        <v>52</v>
      </c>
      <c r="C47" s="33">
        <f t="shared" ref="C47:J47" si="7">+SUM(C48:C50)</f>
        <v>1</v>
      </c>
      <c r="D47" s="33">
        <f t="shared" si="7"/>
        <v>0</v>
      </c>
      <c r="E47" s="33">
        <f t="shared" si="7"/>
        <v>1.4</v>
      </c>
      <c r="F47" s="33">
        <f t="shared" si="7"/>
        <v>8</v>
      </c>
      <c r="G47" s="33">
        <f t="shared" si="7"/>
        <v>0</v>
      </c>
      <c r="H47" s="33">
        <f t="shared" si="7"/>
        <v>1</v>
      </c>
      <c r="I47" s="33">
        <f t="shared" si="7"/>
        <v>1</v>
      </c>
      <c r="J47" s="33">
        <f t="shared" si="7"/>
        <v>1</v>
      </c>
      <c r="K47" s="33">
        <f t="shared" ref="K47" si="8">+SUM(K48:K50)</f>
        <v>5</v>
      </c>
    </row>
    <row r="48" spans="1:11" x14ac:dyDescent="0.25">
      <c r="B48" s="35" t="s">
        <v>55</v>
      </c>
      <c r="C48" s="36">
        <v>1</v>
      </c>
      <c r="D48" s="36">
        <v>0</v>
      </c>
      <c r="E48" s="36">
        <v>1</v>
      </c>
      <c r="F48" s="36">
        <v>1</v>
      </c>
      <c r="G48" s="36">
        <v>0</v>
      </c>
      <c r="H48" s="36">
        <v>0</v>
      </c>
      <c r="I48" s="36">
        <v>1</v>
      </c>
      <c r="J48" s="36">
        <v>0</v>
      </c>
      <c r="K48" s="36">
        <v>2</v>
      </c>
    </row>
    <row r="49" spans="1:11" x14ac:dyDescent="0.25">
      <c r="B49" s="35" t="s">
        <v>56</v>
      </c>
      <c r="C49" s="36">
        <v>0</v>
      </c>
      <c r="D49" s="36">
        <v>0</v>
      </c>
      <c r="E49" s="36">
        <v>0.133333333333334</v>
      </c>
      <c r="F49" s="36">
        <v>1</v>
      </c>
      <c r="G49" s="36">
        <v>0</v>
      </c>
      <c r="H49" s="36">
        <v>1</v>
      </c>
      <c r="I49" s="36">
        <v>0</v>
      </c>
      <c r="J49" s="36">
        <v>1</v>
      </c>
      <c r="K49" s="36">
        <v>0</v>
      </c>
    </row>
    <row r="50" spans="1:11" x14ac:dyDescent="0.25">
      <c r="B50" s="43" t="s">
        <v>57</v>
      </c>
      <c r="C50" s="44">
        <v>0</v>
      </c>
      <c r="D50" s="44">
        <v>0</v>
      </c>
      <c r="E50" s="44">
        <v>0.266666666666666</v>
      </c>
      <c r="F50" s="44">
        <v>6</v>
      </c>
      <c r="G50" s="44">
        <v>0</v>
      </c>
      <c r="H50" s="44">
        <v>0</v>
      </c>
      <c r="I50" s="44">
        <v>0</v>
      </c>
      <c r="J50" s="44">
        <v>0</v>
      </c>
      <c r="K50" s="44">
        <v>3</v>
      </c>
    </row>
    <row r="51" spans="1:11" ht="15.75" thickBot="1" x14ac:dyDescent="0.3">
      <c r="B51" s="65" t="s">
        <v>53</v>
      </c>
      <c r="C51" s="66">
        <v>1</v>
      </c>
      <c r="D51" s="66">
        <v>0</v>
      </c>
      <c r="E51" s="66">
        <v>1</v>
      </c>
      <c r="F51" s="66">
        <v>6</v>
      </c>
      <c r="G51" s="66">
        <v>0</v>
      </c>
      <c r="H51" s="66">
        <v>0</v>
      </c>
      <c r="I51" s="66">
        <v>1</v>
      </c>
      <c r="J51" s="66">
        <v>0</v>
      </c>
      <c r="K51" s="66">
        <v>1</v>
      </c>
    </row>
    <row r="52" spans="1:11" x14ac:dyDescent="0.25">
      <c r="B52" s="64" t="s">
        <v>54</v>
      </c>
      <c r="C52" s="33">
        <v>271</v>
      </c>
      <c r="D52" s="33">
        <v>274</v>
      </c>
      <c r="E52" s="33">
        <v>233</v>
      </c>
      <c r="F52" s="33">
        <v>188</v>
      </c>
      <c r="G52" s="33">
        <v>191</v>
      </c>
      <c r="H52" s="33">
        <v>163</v>
      </c>
      <c r="I52" s="33">
        <v>123</v>
      </c>
      <c r="J52" s="33">
        <v>170</v>
      </c>
      <c r="K52" s="33">
        <v>198</v>
      </c>
    </row>
    <row r="53" spans="1:11" ht="15.75" thickBot="1" x14ac:dyDescent="0.3">
      <c r="B53" s="65" t="s">
        <v>53</v>
      </c>
      <c r="C53" s="66">
        <v>166</v>
      </c>
      <c r="D53" s="66">
        <v>148</v>
      </c>
      <c r="E53" s="66">
        <v>139</v>
      </c>
      <c r="F53" s="66">
        <v>111</v>
      </c>
      <c r="G53" s="66">
        <v>108</v>
      </c>
      <c r="H53" s="66">
        <v>97</v>
      </c>
      <c r="I53" s="66">
        <v>72</v>
      </c>
      <c r="J53" s="66">
        <v>82</v>
      </c>
      <c r="K53" s="66">
        <v>107</v>
      </c>
    </row>
    <row r="54" spans="1:11" x14ac:dyDescent="0.25">
      <c r="B54" s="64" t="s">
        <v>58</v>
      </c>
      <c r="C54" s="33">
        <f t="shared" ref="C54:J54" si="9">+SUM(C55:C57)</f>
        <v>53</v>
      </c>
      <c r="D54" s="33">
        <f t="shared" si="9"/>
        <v>55</v>
      </c>
      <c r="E54" s="33">
        <f t="shared" si="9"/>
        <v>44</v>
      </c>
      <c r="F54" s="33">
        <f t="shared" si="9"/>
        <v>62</v>
      </c>
      <c r="G54" s="33">
        <f t="shared" si="9"/>
        <v>50</v>
      </c>
      <c r="H54" s="33">
        <f t="shared" si="9"/>
        <v>51</v>
      </c>
      <c r="I54" s="33">
        <f t="shared" si="9"/>
        <v>47</v>
      </c>
      <c r="J54" s="33">
        <f t="shared" si="9"/>
        <v>41</v>
      </c>
      <c r="K54" s="33">
        <f t="shared" ref="K54" si="10">+SUM(K55:K57)</f>
        <v>36</v>
      </c>
    </row>
    <row r="55" spans="1:11" x14ac:dyDescent="0.25">
      <c r="B55" s="35" t="s">
        <v>59</v>
      </c>
      <c r="C55" s="36">
        <v>25</v>
      </c>
      <c r="D55" s="36">
        <v>23</v>
      </c>
      <c r="E55" s="36">
        <v>14</v>
      </c>
      <c r="F55" s="36">
        <v>23</v>
      </c>
      <c r="G55" s="36">
        <v>15</v>
      </c>
      <c r="H55" s="36">
        <v>25</v>
      </c>
      <c r="I55" s="36">
        <v>18</v>
      </c>
      <c r="J55" s="36">
        <v>22</v>
      </c>
      <c r="K55" s="36">
        <v>22</v>
      </c>
    </row>
    <row r="56" spans="1:11" x14ac:dyDescent="0.25">
      <c r="B56" s="35" t="s">
        <v>60</v>
      </c>
      <c r="C56" s="36">
        <v>17</v>
      </c>
      <c r="D56" s="36">
        <v>30</v>
      </c>
      <c r="E56" s="36">
        <v>21</v>
      </c>
      <c r="F56" s="36">
        <v>30</v>
      </c>
      <c r="G56" s="36">
        <v>18</v>
      </c>
      <c r="H56" s="36">
        <v>14</v>
      </c>
      <c r="I56" s="36">
        <v>20</v>
      </c>
      <c r="J56" s="36">
        <v>12</v>
      </c>
      <c r="K56" s="36">
        <v>10</v>
      </c>
    </row>
    <row r="57" spans="1:11" ht="15.75" thickBot="1" x14ac:dyDescent="0.3">
      <c r="B57" s="43" t="s">
        <v>61</v>
      </c>
      <c r="C57" s="44">
        <v>11</v>
      </c>
      <c r="D57" s="44">
        <v>2</v>
      </c>
      <c r="E57" s="44">
        <v>9</v>
      </c>
      <c r="F57" s="44">
        <v>9</v>
      </c>
      <c r="G57" s="44">
        <v>17</v>
      </c>
      <c r="H57" s="44">
        <v>12</v>
      </c>
      <c r="I57" s="44">
        <v>9</v>
      </c>
      <c r="J57" s="44">
        <v>7</v>
      </c>
      <c r="K57" s="44">
        <v>4</v>
      </c>
    </row>
    <row r="58" spans="1:11" x14ac:dyDescent="0.25">
      <c r="A58" s="29"/>
      <c r="B58" s="62"/>
      <c r="C58" s="63"/>
      <c r="D58" s="63"/>
      <c r="E58" s="63"/>
      <c r="F58" s="63"/>
      <c r="G58" s="63"/>
      <c r="H58" s="63"/>
      <c r="I58" s="63"/>
      <c r="J58" s="63"/>
      <c r="K58" s="63"/>
    </row>
  </sheetData>
  <phoneticPr fontId="5" type="noConversion"/>
  <pageMargins left="0.7" right="0.7" top="0.75" bottom="0.75" header="0.3" footer="0.3"/>
  <pageSetup paperSize="9" scale="87" orientation="landscape" r:id="rId1"/>
  <rowBreaks count="1" manualBreakCount="1">
    <brk id="38" max="16383" man="1"/>
  </rowBreaks>
  <colBreaks count="1" manualBreakCount="1">
    <brk id="8" max="1048575" man="1"/>
  </colBreaks>
  <ignoredErrors>
    <ignoredError sqref="E28:G28 C28:D28 H28:K28 C47:G47 H47:K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Normal="100" workbookViewId="0"/>
  </sheetViews>
  <sheetFormatPr defaultColWidth="9.140625" defaultRowHeight="15" x14ac:dyDescent="0.25"/>
  <cols>
    <col min="1" max="1" width="9.140625" style="27"/>
    <col min="2" max="2" width="60.7109375" style="27" customWidth="1"/>
    <col min="3" max="10" width="11.7109375" style="27" customWidth="1"/>
    <col min="11" max="11" width="11.7109375" style="29" customWidth="1"/>
    <col min="12" max="16384" width="9.140625" style="27"/>
  </cols>
  <sheetData>
    <row r="2" spans="2:11" ht="17.25" x14ac:dyDescent="0.3">
      <c r="B2" s="84" t="s">
        <v>125</v>
      </c>
    </row>
    <row r="5" spans="2:11" x14ac:dyDescent="0.25">
      <c r="B5" s="28" t="s">
        <v>24</v>
      </c>
    </row>
    <row r="7" spans="2:11" ht="15.75" thickBot="1" x14ac:dyDescent="0.3">
      <c r="B7" s="30"/>
      <c r="C7" s="30">
        <v>2010</v>
      </c>
      <c r="D7" s="30">
        <v>2011</v>
      </c>
      <c r="E7" s="30">
        <v>2012</v>
      </c>
      <c r="F7" s="30">
        <v>2013</v>
      </c>
      <c r="G7" s="30">
        <v>2014</v>
      </c>
      <c r="H7" s="31">
        <v>2015</v>
      </c>
      <c r="I7" s="31">
        <v>2016</v>
      </c>
      <c r="J7" s="31">
        <v>2017</v>
      </c>
      <c r="K7" s="31">
        <v>2018</v>
      </c>
    </row>
    <row r="8" spans="2:11" x14ac:dyDescent="0.25">
      <c r="B8" s="32" t="s">
        <v>22</v>
      </c>
      <c r="C8" s="67">
        <v>911.63</v>
      </c>
      <c r="D8" s="67">
        <v>916.82</v>
      </c>
      <c r="E8" s="67">
        <v>930.67</v>
      </c>
      <c r="F8" s="67">
        <v>941.71</v>
      </c>
      <c r="G8" s="67">
        <v>996.9</v>
      </c>
      <c r="H8" s="67">
        <v>1051.8</v>
      </c>
      <c r="I8" s="67">
        <v>1069.7</v>
      </c>
      <c r="J8" s="67">
        <v>1078.5</v>
      </c>
      <c r="K8" s="67">
        <v>1048.3</v>
      </c>
    </row>
    <row r="9" spans="2:11" x14ac:dyDescent="0.25">
      <c r="B9" s="35" t="s">
        <v>12</v>
      </c>
      <c r="C9" s="68">
        <v>289.75</v>
      </c>
      <c r="D9" s="68">
        <v>272.22000000000003</v>
      </c>
      <c r="E9" s="68">
        <v>275.36</v>
      </c>
      <c r="F9" s="68">
        <v>302.56</v>
      </c>
      <c r="G9" s="68">
        <v>295.39999999999998</v>
      </c>
      <c r="H9" s="68">
        <v>284</v>
      </c>
      <c r="I9" s="68">
        <v>260.60000000000002</v>
      </c>
      <c r="J9" s="68">
        <v>267</v>
      </c>
      <c r="K9" s="68">
        <v>256.2</v>
      </c>
    </row>
    <row r="10" spans="2:11" ht="15.75" thickBot="1" x14ac:dyDescent="0.3">
      <c r="B10" s="35" t="s">
        <v>11</v>
      </c>
      <c r="C10" s="68">
        <v>1070.04</v>
      </c>
      <c r="D10" s="68">
        <v>1079.25</v>
      </c>
      <c r="E10" s="68">
        <v>1083.58</v>
      </c>
      <c r="F10" s="68">
        <v>1071.17</v>
      </c>
      <c r="G10" s="68">
        <v>1124.4000000000001</v>
      </c>
      <c r="H10" s="68">
        <v>1183.7</v>
      </c>
      <c r="I10" s="68">
        <v>1230.3</v>
      </c>
      <c r="J10" s="68">
        <v>1232.3</v>
      </c>
      <c r="K10" s="68">
        <v>1233.4000000000001</v>
      </c>
    </row>
    <row r="11" spans="2:11" x14ac:dyDescent="0.25">
      <c r="B11" s="32" t="s">
        <v>23</v>
      </c>
      <c r="C11" s="67">
        <v>587.64</v>
      </c>
      <c r="D11" s="67">
        <v>473.38</v>
      </c>
      <c r="E11" s="67">
        <v>441.63</v>
      </c>
      <c r="F11" s="67">
        <v>387.37</v>
      </c>
      <c r="G11" s="67">
        <v>473.5</v>
      </c>
      <c r="H11" s="67">
        <v>531.5</v>
      </c>
      <c r="I11" s="67">
        <v>487.7</v>
      </c>
      <c r="J11" s="67">
        <v>520.79999999999995</v>
      </c>
      <c r="K11" s="67">
        <v>515.70000000000005</v>
      </c>
    </row>
    <row r="12" spans="2:11" x14ac:dyDescent="0.25">
      <c r="B12" s="35" t="s">
        <v>12</v>
      </c>
      <c r="C12" s="68">
        <v>127.3</v>
      </c>
      <c r="D12" s="68">
        <v>125.45</v>
      </c>
      <c r="E12" s="68">
        <v>145.41</v>
      </c>
      <c r="F12" s="68">
        <v>126.05</v>
      </c>
      <c r="G12" s="68">
        <v>95.2</v>
      </c>
      <c r="H12" s="68">
        <v>130.55000000000001</v>
      </c>
      <c r="I12" s="68">
        <v>120.7</v>
      </c>
      <c r="J12" s="68">
        <v>135.80000000000001</v>
      </c>
      <c r="K12" s="68">
        <v>114.1</v>
      </c>
    </row>
    <row r="13" spans="2:11" ht="15.75" thickBot="1" x14ac:dyDescent="0.3">
      <c r="B13" s="35" t="s">
        <v>11</v>
      </c>
      <c r="C13" s="68">
        <v>908.36</v>
      </c>
      <c r="D13" s="68">
        <v>756.07</v>
      </c>
      <c r="E13" s="68">
        <v>615.76</v>
      </c>
      <c r="F13" s="68">
        <v>542.38</v>
      </c>
      <c r="G13" s="68">
        <v>657.6</v>
      </c>
      <c r="H13" s="68">
        <v>715.47</v>
      </c>
      <c r="I13" s="68">
        <v>672</v>
      </c>
      <c r="J13" s="68">
        <v>699.1</v>
      </c>
      <c r="K13" s="68">
        <v>721.8</v>
      </c>
    </row>
    <row r="14" spans="2:11" x14ac:dyDescent="0.25">
      <c r="B14" s="46"/>
      <c r="C14" s="46"/>
      <c r="D14" s="46"/>
      <c r="E14" s="46"/>
      <c r="F14" s="46"/>
      <c r="G14" s="46"/>
      <c r="H14" s="47"/>
      <c r="I14" s="47"/>
      <c r="J14" s="47"/>
      <c r="K14" s="47"/>
    </row>
    <row r="15" spans="2:11" x14ac:dyDescent="0.25">
      <c r="H15" s="29"/>
      <c r="I15" s="29"/>
      <c r="J15" s="29"/>
    </row>
    <row r="16" spans="2:11" x14ac:dyDescent="0.25">
      <c r="B16" s="28" t="s">
        <v>25</v>
      </c>
      <c r="H16" s="29"/>
      <c r="I16" s="29"/>
      <c r="J16" s="29"/>
    </row>
    <row r="17" spans="2:11" x14ac:dyDescent="0.25">
      <c r="H17" s="29"/>
      <c r="I17" s="29"/>
      <c r="J17" s="29"/>
    </row>
    <row r="18" spans="2:11" ht="15.75" thickBot="1" x14ac:dyDescent="0.3">
      <c r="B18" s="30"/>
      <c r="C18" s="30">
        <f t="shared" ref="C18:I18" si="0">C7</f>
        <v>2010</v>
      </c>
      <c r="D18" s="30">
        <f t="shared" si="0"/>
        <v>2011</v>
      </c>
      <c r="E18" s="30">
        <f t="shared" si="0"/>
        <v>2012</v>
      </c>
      <c r="F18" s="30">
        <f t="shared" si="0"/>
        <v>2013</v>
      </c>
      <c r="G18" s="30">
        <f t="shared" si="0"/>
        <v>2014</v>
      </c>
      <c r="H18" s="30">
        <f t="shared" si="0"/>
        <v>2015</v>
      </c>
      <c r="I18" s="30">
        <f t="shared" si="0"/>
        <v>2016</v>
      </c>
      <c r="J18" s="30">
        <f>J7</f>
        <v>2017</v>
      </c>
      <c r="K18" s="31">
        <f>K7</f>
        <v>2018</v>
      </c>
    </row>
    <row r="19" spans="2:11" x14ac:dyDescent="0.25">
      <c r="B19" s="48" t="s">
        <v>27</v>
      </c>
      <c r="C19" s="34">
        <v>3142</v>
      </c>
      <c r="D19" s="34">
        <v>3095</v>
      </c>
      <c r="E19" s="34">
        <v>3071</v>
      </c>
      <c r="F19" s="34">
        <v>2941</v>
      </c>
      <c r="G19" s="34">
        <v>3010</v>
      </c>
      <c r="H19" s="34">
        <v>3066</v>
      </c>
      <c r="I19" s="34">
        <v>3059</v>
      </c>
      <c r="J19" s="34">
        <v>3178</v>
      </c>
      <c r="K19" s="34">
        <v>3106</v>
      </c>
    </row>
    <row r="20" spans="2:11" x14ac:dyDescent="0.25">
      <c r="B20" s="35" t="s">
        <v>28</v>
      </c>
      <c r="C20" s="36">
        <v>2399</v>
      </c>
      <c r="D20" s="36">
        <v>2322</v>
      </c>
      <c r="E20" s="36">
        <v>2291</v>
      </c>
      <c r="F20" s="36">
        <v>2287</v>
      </c>
      <c r="G20" s="36">
        <v>2266</v>
      </c>
      <c r="H20" s="36">
        <v>2445</v>
      </c>
      <c r="I20" s="36">
        <v>2326</v>
      </c>
      <c r="J20" s="36">
        <v>2236</v>
      </c>
      <c r="K20" s="36">
        <v>2125</v>
      </c>
    </row>
    <row r="21" spans="2:11" x14ac:dyDescent="0.25">
      <c r="B21" s="35" t="s">
        <v>29</v>
      </c>
      <c r="C21" s="36">
        <v>2186</v>
      </c>
      <c r="D21" s="36">
        <v>2201</v>
      </c>
      <c r="E21" s="36">
        <v>2281</v>
      </c>
      <c r="F21" s="36">
        <v>2311</v>
      </c>
      <c r="G21" s="36">
        <v>2444</v>
      </c>
      <c r="H21" s="36">
        <v>2530</v>
      </c>
      <c r="I21" s="36">
        <v>2540</v>
      </c>
      <c r="J21" s="36">
        <v>2602</v>
      </c>
      <c r="K21" s="36">
        <v>2603</v>
      </c>
    </row>
    <row r="22" spans="2:11" x14ac:dyDescent="0.25">
      <c r="B22" s="35" t="s">
        <v>30</v>
      </c>
      <c r="C22" s="36">
        <v>2090</v>
      </c>
      <c r="D22" s="36">
        <v>2054</v>
      </c>
      <c r="E22" s="36">
        <v>2052</v>
      </c>
      <c r="F22" s="36">
        <v>2205</v>
      </c>
      <c r="G22" s="36">
        <v>2278</v>
      </c>
      <c r="H22" s="36">
        <v>2216</v>
      </c>
      <c r="I22" s="36">
        <v>2290</v>
      </c>
      <c r="J22" s="36">
        <v>2252</v>
      </c>
      <c r="K22" s="36">
        <v>2254</v>
      </c>
    </row>
    <row r="23" spans="2:11" ht="15.75" thickBot="1" x14ac:dyDescent="0.3">
      <c r="B23" s="35" t="s">
        <v>31</v>
      </c>
      <c r="C23" s="36">
        <v>1842</v>
      </c>
      <c r="D23" s="36">
        <v>1605</v>
      </c>
      <c r="E23" s="36">
        <v>1655</v>
      </c>
      <c r="F23" s="36">
        <v>1437</v>
      </c>
      <c r="G23" s="36">
        <v>1516</v>
      </c>
      <c r="H23" s="36">
        <v>1466</v>
      </c>
      <c r="I23" s="36">
        <v>1382</v>
      </c>
      <c r="J23" s="36">
        <v>1057</v>
      </c>
      <c r="K23" s="36">
        <v>1077</v>
      </c>
    </row>
    <row r="24" spans="2:11" ht="15.75" thickBot="1" x14ac:dyDescent="0.3">
      <c r="B24" s="32" t="s">
        <v>26</v>
      </c>
      <c r="C24" s="33">
        <v>2726</v>
      </c>
      <c r="D24" s="33">
        <v>2685</v>
      </c>
      <c r="E24" s="33">
        <v>2708</v>
      </c>
      <c r="F24" s="33">
        <v>2648</v>
      </c>
      <c r="G24" s="33">
        <v>2739</v>
      </c>
      <c r="H24" s="33">
        <v>2813</v>
      </c>
      <c r="I24" s="33">
        <v>2810</v>
      </c>
      <c r="J24" s="33">
        <v>2895</v>
      </c>
      <c r="K24" s="33">
        <v>2851</v>
      </c>
    </row>
    <row r="25" spans="2:11" x14ac:dyDescent="0.25">
      <c r="B25" s="46"/>
      <c r="C25" s="46"/>
      <c r="D25" s="46"/>
      <c r="E25" s="46"/>
      <c r="F25" s="46"/>
      <c r="G25" s="46"/>
      <c r="H25" s="46"/>
      <c r="I25" s="46"/>
      <c r="J25" s="46"/>
      <c r="K25" s="47"/>
    </row>
  </sheetData>
  <phoneticPr fontId="5" type="noConversion"/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6"/>
  <sheetViews>
    <sheetView zoomScaleNormal="100" workbookViewId="0">
      <selection activeCell="J12" sqref="J12"/>
    </sheetView>
  </sheetViews>
  <sheetFormatPr defaultColWidth="9.140625" defaultRowHeight="15" x14ac:dyDescent="0.25"/>
  <cols>
    <col min="1" max="1" width="9.140625" style="27"/>
    <col min="2" max="2" width="58.5703125" style="27" customWidth="1"/>
    <col min="3" max="7" width="11.7109375" style="27" customWidth="1"/>
    <col min="8" max="11" width="11.7109375" style="29" customWidth="1"/>
    <col min="12" max="16384" width="9.140625" style="27"/>
  </cols>
  <sheetData>
    <row r="2" spans="2:11" ht="17.25" x14ac:dyDescent="0.3">
      <c r="B2" s="84" t="s">
        <v>126</v>
      </c>
    </row>
    <row r="5" spans="2:11" x14ac:dyDescent="0.25">
      <c r="B5" s="28" t="s">
        <v>130</v>
      </c>
    </row>
    <row r="7" spans="2:11" ht="15.75" thickBot="1" x14ac:dyDescent="0.3">
      <c r="B7" s="30"/>
      <c r="C7" s="30">
        <v>2010</v>
      </c>
      <c r="D7" s="30">
        <v>2011</v>
      </c>
      <c r="E7" s="30">
        <v>2012</v>
      </c>
      <c r="F7" s="30">
        <v>2013</v>
      </c>
      <c r="G7" s="30">
        <v>2014</v>
      </c>
      <c r="H7" s="31">
        <v>2015</v>
      </c>
      <c r="I7" s="31">
        <v>2016</v>
      </c>
      <c r="J7" s="31">
        <v>2017</v>
      </c>
      <c r="K7" s="31">
        <v>2018</v>
      </c>
    </row>
    <row r="8" spans="2:11" x14ac:dyDescent="0.25">
      <c r="B8" s="32" t="s">
        <v>77</v>
      </c>
      <c r="C8" s="33">
        <v>5050</v>
      </c>
      <c r="D8" s="33">
        <v>4930</v>
      </c>
      <c r="E8" s="33">
        <v>4893</v>
      </c>
      <c r="F8" s="33">
        <v>4845</v>
      </c>
      <c r="G8" s="33">
        <v>4677</v>
      </c>
      <c r="H8" s="33">
        <v>5463</v>
      </c>
      <c r="I8" s="33">
        <f>SUM(I9:I11)</f>
        <v>5591</v>
      </c>
      <c r="J8" s="33">
        <f>SUM(J9:J11)</f>
        <v>5288</v>
      </c>
      <c r="K8" s="33">
        <f>SUM(K9:K11)</f>
        <v>5267</v>
      </c>
    </row>
    <row r="9" spans="2:11" x14ac:dyDescent="0.25">
      <c r="B9" s="35" t="s">
        <v>78</v>
      </c>
      <c r="C9" s="61" t="s">
        <v>45</v>
      </c>
      <c r="D9" s="61" t="s">
        <v>45</v>
      </c>
      <c r="E9" s="61" t="s">
        <v>45</v>
      </c>
      <c r="F9" s="36">
        <v>3099</v>
      </c>
      <c r="G9" s="36">
        <v>3168</v>
      </c>
      <c r="H9" s="36">
        <v>3329</v>
      </c>
      <c r="I9" s="36">
        <v>3398</v>
      </c>
      <c r="J9" s="36">
        <v>3256</v>
      </c>
      <c r="K9" s="36">
        <v>3301</v>
      </c>
    </row>
    <row r="10" spans="2:11" x14ac:dyDescent="0.25">
      <c r="B10" s="35" t="s">
        <v>79</v>
      </c>
      <c r="C10" s="61" t="s">
        <v>45</v>
      </c>
      <c r="D10" s="61" t="s">
        <v>45</v>
      </c>
      <c r="E10" s="61" t="s">
        <v>45</v>
      </c>
      <c r="F10" s="36">
        <v>884</v>
      </c>
      <c r="G10" s="36">
        <v>945</v>
      </c>
      <c r="H10" s="36">
        <v>1216</v>
      </c>
      <c r="I10" s="36">
        <v>1311</v>
      </c>
      <c r="J10" s="36">
        <v>1043</v>
      </c>
      <c r="K10" s="36">
        <v>1056</v>
      </c>
    </row>
    <row r="11" spans="2:11" ht="15.75" thickBot="1" x14ac:dyDescent="0.3">
      <c r="B11" s="35" t="s">
        <v>80</v>
      </c>
      <c r="C11" s="61" t="s">
        <v>45</v>
      </c>
      <c r="D11" s="61" t="s">
        <v>45</v>
      </c>
      <c r="E11" s="61" t="s">
        <v>45</v>
      </c>
      <c r="F11" s="36">
        <f>+F8-SUM(F9:F10)</f>
        <v>862</v>
      </c>
      <c r="G11" s="36">
        <f>+G8-SUM(G9:G10)</f>
        <v>564</v>
      </c>
      <c r="H11" s="36">
        <f>+H8-SUM(H9:H10)</f>
        <v>918</v>
      </c>
      <c r="I11" s="36">
        <v>882</v>
      </c>
      <c r="J11" s="36">
        <v>989</v>
      </c>
      <c r="K11" s="36">
        <v>910</v>
      </c>
    </row>
    <row r="12" spans="2:11" x14ac:dyDescent="0.25">
      <c r="B12" s="45" t="s">
        <v>74</v>
      </c>
      <c r="C12" s="69">
        <v>2.08</v>
      </c>
      <c r="D12" s="69">
        <v>2.1324543610547666</v>
      </c>
      <c r="E12" s="69">
        <v>2.056</v>
      </c>
      <c r="F12" s="69">
        <v>2.0299999999999998</v>
      </c>
      <c r="G12" s="69">
        <v>1.9871712636305323</v>
      </c>
      <c r="H12" s="69">
        <v>1.6</v>
      </c>
      <c r="I12" s="69">
        <v>1.5480236093722053</v>
      </c>
      <c r="J12" s="69">
        <f>Pàg.1!J$6/J8</f>
        <v>1.5822617246596067</v>
      </c>
      <c r="K12" s="69">
        <f>Pàg.1!K$6/K8</f>
        <v>1.5885703436491361</v>
      </c>
    </row>
    <row r="13" spans="2:11" x14ac:dyDescent="0.25">
      <c r="B13" s="58" t="s">
        <v>75</v>
      </c>
      <c r="C13" s="70">
        <v>3.22</v>
      </c>
      <c r="D13" s="70">
        <v>3.29</v>
      </c>
      <c r="E13" s="70">
        <v>3.21</v>
      </c>
      <c r="F13" s="70">
        <v>3.17</v>
      </c>
      <c r="G13" s="70">
        <v>2.9337121212121211</v>
      </c>
      <c r="H13" s="70">
        <v>2.6</v>
      </c>
      <c r="I13" s="70">
        <v>2.5470865214832252</v>
      </c>
      <c r="J13" s="70">
        <f>Pàg.1!J$6/J9</f>
        <v>2.5697174447174449</v>
      </c>
      <c r="K13" s="70">
        <f>Pàg.1!K$6/K9</f>
        <v>2.5346864586488942</v>
      </c>
    </row>
    <row r="14" spans="2:11" ht="15.75" thickBot="1" x14ac:dyDescent="0.3">
      <c r="B14" s="58" t="s">
        <v>76</v>
      </c>
      <c r="C14" s="70">
        <v>11.4</v>
      </c>
      <c r="D14" s="70">
        <v>11.81</v>
      </c>
      <c r="E14" s="70">
        <v>11.38</v>
      </c>
      <c r="F14" s="70">
        <v>11.11</v>
      </c>
      <c r="G14" s="70">
        <v>9.8349206349206355</v>
      </c>
      <c r="H14" s="70">
        <v>7.2</v>
      </c>
      <c r="I14" s="70">
        <v>6.6018306636155604</v>
      </c>
      <c r="J14" s="70">
        <f>Pàg.1!J$6/J10</f>
        <v>8.0220517737296255</v>
      </c>
      <c r="K14" s="70">
        <f>Pàg.1!K$6/K10</f>
        <v>7.9232954545454541</v>
      </c>
    </row>
    <row r="15" spans="2:11" x14ac:dyDescent="0.25">
      <c r="B15" s="46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2:11" x14ac:dyDescent="0.25">
      <c r="B16" s="110" t="s">
        <v>131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2:7" x14ac:dyDescent="0.25">
      <c r="C17" s="29"/>
      <c r="D17" s="29"/>
      <c r="E17" s="29"/>
      <c r="F17" s="29"/>
      <c r="G17" s="29"/>
    </row>
    <row r="18" spans="2:7" x14ac:dyDescent="0.25">
      <c r="C18" s="29"/>
      <c r="D18" s="29"/>
      <c r="E18" s="29"/>
      <c r="F18" s="29"/>
      <c r="G18" s="29"/>
    </row>
    <row r="19" spans="2:7" x14ac:dyDescent="0.25">
      <c r="B19" s="28" t="s">
        <v>129</v>
      </c>
      <c r="C19" s="29"/>
      <c r="D19" s="29"/>
      <c r="E19" s="29"/>
      <c r="F19" s="29"/>
      <c r="G19" s="29"/>
    </row>
    <row r="21" spans="2:7" x14ac:dyDescent="0.25">
      <c r="B21" s="71"/>
      <c r="C21" s="72" t="s">
        <v>15</v>
      </c>
      <c r="D21" s="73"/>
      <c r="E21" s="72" t="s">
        <v>16</v>
      </c>
      <c r="F21" s="73"/>
      <c r="G21" s="96" t="s">
        <v>87</v>
      </c>
    </row>
    <row r="22" spans="2:7" ht="15.75" thickBot="1" x14ac:dyDescent="0.3">
      <c r="B22" s="74"/>
      <c r="C22" s="94" t="s">
        <v>3</v>
      </c>
      <c r="D22" s="95" t="s">
        <v>4</v>
      </c>
      <c r="E22" s="94" t="s">
        <v>3</v>
      </c>
      <c r="F22" s="95" t="s">
        <v>4</v>
      </c>
      <c r="G22" s="75"/>
    </row>
    <row r="23" spans="2:7" x14ac:dyDescent="0.25">
      <c r="B23" s="76" t="s">
        <v>81</v>
      </c>
      <c r="C23" s="101">
        <v>946</v>
      </c>
      <c r="D23" s="102">
        <v>330</v>
      </c>
      <c r="E23" s="101">
        <v>150</v>
      </c>
      <c r="F23" s="102">
        <v>0</v>
      </c>
      <c r="G23" s="77">
        <f>+SUM(C23:F23)</f>
        <v>1426</v>
      </c>
    </row>
    <row r="24" spans="2:7" x14ac:dyDescent="0.25">
      <c r="B24" s="78" t="s">
        <v>82</v>
      </c>
      <c r="C24" s="103">
        <v>2068</v>
      </c>
      <c r="D24" s="104">
        <v>0</v>
      </c>
      <c r="E24" s="103">
        <v>0</v>
      </c>
      <c r="F24" s="104">
        <v>0</v>
      </c>
      <c r="G24" s="79">
        <f t="shared" ref="G24:G35" si="0">+SUM(C24:F24)</f>
        <v>2068</v>
      </c>
    </row>
    <row r="25" spans="2:7" x14ac:dyDescent="0.25">
      <c r="B25" s="78" t="s">
        <v>91</v>
      </c>
      <c r="C25" s="105">
        <v>0</v>
      </c>
      <c r="D25" s="104">
        <v>138</v>
      </c>
      <c r="E25" s="105">
        <v>221</v>
      </c>
      <c r="F25" s="104">
        <v>82</v>
      </c>
      <c r="G25" s="79">
        <f t="shared" si="0"/>
        <v>441</v>
      </c>
    </row>
    <row r="26" spans="2:7" x14ac:dyDescent="0.25">
      <c r="B26" s="78" t="s">
        <v>92</v>
      </c>
      <c r="C26" s="105">
        <v>388</v>
      </c>
      <c r="D26" s="104">
        <v>0</v>
      </c>
      <c r="E26" s="105">
        <v>0</v>
      </c>
      <c r="F26" s="104">
        <v>0</v>
      </c>
      <c r="G26" s="79">
        <f>+SUM(C26:F26)</f>
        <v>388</v>
      </c>
    </row>
    <row r="27" spans="2:7" x14ac:dyDescent="0.25">
      <c r="B27" s="78" t="s">
        <v>83</v>
      </c>
      <c r="C27" s="103">
        <v>1025</v>
      </c>
      <c r="D27" s="104">
        <v>0</v>
      </c>
      <c r="E27" s="103">
        <v>0</v>
      </c>
      <c r="F27" s="104">
        <v>0</v>
      </c>
      <c r="G27" s="79">
        <f t="shared" si="0"/>
        <v>1025</v>
      </c>
    </row>
    <row r="28" spans="2:7" x14ac:dyDescent="0.25">
      <c r="B28" s="78" t="s">
        <v>107</v>
      </c>
      <c r="C28" s="105">
        <v>958</v>
      </c>
      <c r="D28" s="104">
        <v>62</v>
      </c>
      <c r="E28" s="105">
        <v>0</v>
      </c>
      <c r="F28" s="104">
        <v>0</v>
      </c>
      <c r="G28" s="79">
        <f t="shared" ref="G28" si="1">+SUM(C28:F28)</f>
        <v>1020</v>
      </c>
    </row>
    <row r="29" spans="2:7" x14ac:dyDescent="0.25">
      <c r="B29" s="78" t="s">
        <v>84</v>
      </c>
      <c r="C29" s="105">
        <v>956</v>
      </c>
      <c r="D29" s="104">
        <v>62</v>
      </c>
      <c r="E29" s="105">
        <v>0</v>
      </c>
      <c r="F29" s="104">
        <v>0</v>
      </c>
      <c r="G29" s="79">
        <f t="shared" si="0"/>
        <v>1018</v>
      </c>
    </row>
    <row r="30" spans="2:7" x14ac:dyDescent="0.25">
      <c r="B30" s="78" t="s">
        <v>90</v>
      </c>
      <c r="C30" s="105">
        <v>956</v>
      </c>
      <c r="D30" s="104">
        <v>62</v>
      </c>
      <c r="E30" s="105">
        <v>0</v>
      </c>
      <c r="F30" s="104">
        <v>0</v>
      </c>
      <c r="G30" s="79">
        <f t="shared" si="0"/>
        <v>1018</v>
      </c>
    </row>
    <row r="31" spans="2:7" x14ac:dyDescent="0.25">
      <c r="B31" s="78" t="s">
        <v>85</v>
      </c>
      <c r="C31" s="103">
        <v>1444</v>
      </c>
      <c r="D31" s="104">
        <v>0</v>
      </c>
      <c r="E31" s="103">
        <v>150</v>
      </c>
      <c r="F31" s="104">
        <v>0</v>
      </c>
      <c r="G31" s="79">
        <f t="shared" si="0"/>
        <v>1594</v>
      </c>
    </row>
    <row r="32" spans="2:7" x14ac:dyDescent="0.25">
      <c r="B32" s="78" t="s">
        <v>88</v>
      </c>
      <c r="C32" s="105">
        <v>0</v>
      </c>
      <c r="D32" s="104">
        <v>0</v>
      </c>
      <c r="E32" s="105">
        <v>446</v>
      </c>
      <c r="F32" s="104">
        <v>0</v>
      </c>
      <c r="G32" s="79">
        <f t="shared" si="0"/>
        <v>446</v>
      </c>
    </row>
    <row r="33" spans="2:7" x14ac:dyDescent="0.25">
      <c r="B33" s="80" t="s">
        <v>109</v>
      </c>
      <c r="C33" s="106">
        <v>0</v>
      </c>
      <c r="D33" s="107">
        <v>0</v>
      </c>
      <c r="E33" s="106">
        <v>103</v>
      </c>
      <c r="F33" s="107">
        <v>21</v>
      </c>
      <c r="G33" s="79">
        <f t="shared" si="0"/>
        <v>124</v>
      </c>
    </row>
    <row r="34" spans="2:7" x14ac:dyDescent="0.25">
      <c r="B34" s="80" t="s">
        <v>89</v>
      </c>
      <c r="C34" s="106">
        <v>0</v>
      </c>
      <c r="D34" s="107">
        <v>0</v>
      </c>
      <c r="E34" s="106">
        <v>140</v>
      </c>
      <c r="F34" s="107">
        <v>0</v>
      </c>
      <c r="G34" s="79">
        <f t="shared" si="0"/>
        <v>140</v>
      </c>
    </row>
    <row r="35" spans="2:7" ht="15.75" thickBot="1" x14ac:dyDescent="0.3">
      <c r="B35" s="80" t="s">
        <v>108</v>
      </c>
      <c r="C35" s="106">
        <v>0</v>
      </c>
      <c r="D35" s="107">
        <v>0</v>
      </c>
      <c r="E35" s="106">
        <v>120</v>
      </c>
      <c r="F35" s="107">
        <v>0</v>
      </c>
      <c r="G35" s="79">
        <f t="shared" si="0"/>
        <v>120</v>
      </c>
    </row>
    <row r="36" spans="2:7" ht="15.75" thickBot="1" x14ac:dyDescent="0.3">
      <c r="B36" s="81" t="s">
        <v>86</v>
      </c>
      <c r="C36" s="82">
        <f>+SUM(C23:C35)</f>
        <v>8741</v>
      </c>
      <c r="D36" s="83">
        <f>+SUM(D23:D35)</f>
        <v>654</v>
      </c>
      <c r="E36" s="82">
        <f>+SUM(E23:E35)</f>
        <v>1330</v>
      </c>
      <c r="F36" s="83">
        <f>+SUM(F23:F35)</f>
        <v>103</v>
      </c>
      <c r="G36" s="82">
        <f>+SUM(G23:G35)</f>
        <v>10828</v>
      </c>
    </row>
  </sheetData>
  <phoneticPr fontId="5" type="noConversion"/>
  <pageMargins left="0.7" right="0.7" top="0.75" bottom="0.75" header="0.3" footer="0.3"/>
  <pageSetup paperSize="9" scale="95" orientation="landscape" r:id="rId1"/>
  <ignoredErrors>
    <ignoredError sqref="G28" formula="1"/>
    <ignoredError sqref="I8:K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5</vt:i4>
      </vt:variant>
    </vt:vector>
  </HeadingPairs>
  <TitlesOfParts>
    <vt:vector size="11" baseType="lpstr">
      <vt:lpstr>Índex</vt:lpstr>
      <vt:lpstr>Pàg.1</vt:lpstr>
      <vt:lpstr>Pàg.2</vt:lpstr>
      <vt:lpstr>Pàg.3</vt:lpstr>
      <vt:lpstr>Pàg.4</vt:lpstr>
      <vt:lpstr>Pàg.5</vt:lpstr>
      <vt:lpstr>Pàg.1!Àrea_d'impressió</vt:lpstr>
      <vt:lpstr>Pàg.2!Àrea_d'impressió</vt:lpstr>
      <vt:lpstr>Pàg.3!Àrea_d'impressió</vt:lpstr>
      <vt:lpstr>Pàg.4!Àrea_d'impressió</vt:lpstr>
      <vt:lpstr>Pàg.5!Àrea_d'impressió</vt:lpstr>
    </vt:vector>
  </TitlesOfParts>
  <Company>Generalitat de Catalunya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2018. Serveis penitenciaris</dc:title>
  <dc:subject>Estadístiques del Departament de Justícia 2016. Serveis penitenciaris</dc:subject>
  <dc:creator>Departament de Justícia</dc:creator>
  <cp:keywords>estadístiques, estadística, serveis penitenciaris, 2018, presons, dades</cp:keywords>
  <cp:lastModifiedBy>Iriondo Vallejo, Carme</cp:lastModifiedBy>
  <cp:lastPrinted>2015-03-19T11:23:02Z</cp:lastPrinted>
  <dcterms:created xsi:type="dcterms:W3CDTF">2015-03-19T11:07:29Z</dcterms:created>
  <dcterms:modified xsi:type="dcterms:W3CDTF">2019-05-27T12:04:55Z</dcterms:modified>
</cp:coreProperties>
</file>