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8800" windowHeight="11730" tabRatio="643" activeTab="0"/>
  </bookViews>
  <sheets>
    <sheet name="8.6" sheetId="1" r:id="rId1"/>
    <sheet name="8.6.1" sheetId="2" r:id="rId2"/>
    <sheet name="8.6.2" sheetId="3" r:id="rId3"/>
    <sheet name="8.6.3 " sheetId="4" r:id="rId4"/>
    <sheet name="8.6.4" sheetId="5" r:id="rId5"/>
    <sheet name="8.6.5" sheetId="6" r:id="rId6"/>
    <sheet name="8.6.6" sheetId="7" r:id="rId7"/>
    <sheet name="8.6.7" sheetId="8" r:id="rId8"/>
    <sheet name="8.6.8" sheetId="9" r:id="rId9"/>
    <sheet name="8.6.9" sheetId="10" r:id="rId10"/>
    <sheet name="8.6.10 " sheetId="11" r:id="rId11"/>
    <sheet name="8.6.11" sheetId="12" r:id="rId12"/>
    <sheet name="8.6.12" sheetId="13" r:id="rId13"/>
  </sheets>
  <externalReferences>
    <externalReference r:id="rId16"/>
    <externalReference r:id="rId17"/>
  </externalReferences>
  <definedNames>
    <definedName name="_xlnm.Print_Area" localSheetId="1">'8.6.1'!$A$1:$D$27</definedName>
    <definedName name="_xlnm.Print_Area" localSheetId="11">'8.6.11'!$A$1:$L$18</definedName>
    <definedName name="_xlnm.Print_Area" localSheetId="2">'8.6.2'!$A$1:$G$30</definedName>
    <definedName name="_xlnm.Print_Area" localSheetId="3">'8.6.3 '!$A$1:$I$65</definedName>
    <definedName name="_xlnm.Print_Area" localSheetId="4">'8.6.4'!$A$1:$J$66</definedName>
    <definedName name="_xlnm.Print_Area" localSheetId="5">'8.6.5'!$A$1:$M$61</definedName>
    <definedName name="_xlnm.Print_Area" localSheetId="6">'8.6.6'!$A$1:$R$35</definedName>
    <definedName name="_xlnm.Print_Area" localSheetId="9">'8.6.9'!$A$1:$T$24</definedName>
    <definedName name="BISIESTO">'[1]Full anuari'!$L$4</definedName>
    <definedName name="r_anuario4" localSheetId="4">'[1]Raw data'!#REF!</definedName>
    <definedName name="r_anuario4" localSheetId="5">'[1]Raw data'!#REF!</definedName>
    <definedName name="r_anuario4" localSheetId="7">'[1]Raw data'!#REF!</definedName>
    <definedName name="r_anuario4">'[1]Raw data'!#REF!</definedName>
    <definedName name="TABLA_2">'[2]RawData'!$I$3:$L$101</definedName>
    <definedName name="TABLA_A">'[2]RawData'!$A$3:$H$101</definedName>
    <definedName name="_xlnm.Print_Titles" localSheetId="1">'8.6.1'!$4:$5</definedName>
    <definedName name="_xlnm.Print_Titles" localSheetId="3">'8.6.3 '!$3:$8</definedName>
    <definedName name="_xlnm.Print_Titles" localSheetId="4">'8.6.4'!$3:$8</definedName>
    <definedName name="_xlnm.Print_Titles" localSheetId="5">'8.6.5'!$3:$7</definedName>
  </definedNames>
  <calcPr fullCalcOnLoad="1"/>
</workbook>
</file>

<file path=xl/sharedStrings.xml><?xml version="1.0" encoding="utf-8"?>
<sst xmlns="http://schemas.openxmlformats.org/spreadsheetml/2006/main" count="550" uniqueCount="372">
  <si>
    <t>Pallars Sobirà</t>
  </si>
  <si>
    <t>Catalunya</t>
  </si>
  <si>
    <t>Comarques Gironines</t>
  </si>
  <si>
    <t>Camp de Tarragona</t>
  </si>
  <si>
    <t>Terres de l'Ebre</t>
  </si>
  <si>
    <t>Àmbit de Ponent</t>
  </si>
  <si>
    <t>Comarques Centrals</t>
  </si>
  <si>
    <t>Alt Pirineu i Aran</t>
  </si>
  <si>
    <t>Tones</t>
  </si>
  <si>
    <t>Establiments</t>
  </si>
  <si>
    <t>Número d'empreses que han enviat les declaracions demanades.</t>
  </si>
  <si>
    <t>Coeficient</t>
  </si>
  <si>
    <t>Destinació</t>
  </si>
  <si>
    <t>de generació</t>
  </si>
  <si>
    <t>(kg/hab/dia)</t>
  </si>
  <si>
    <t>incineradora</t>
  </si>
  <si>
    <t>Residus domèstics</t>
  </si>
  <si>
    <t xml:space="preserve">Font:  </t>
  </si>
  <si>
    <t>No es disposa de la desagregació de la recollida per comarques.</t>
  </si>
  <si>
    <t>Residus</t>
  </si>
  <si>
    <t>Vidre</t>
  </si>
  <si>
    <t>Residus industrials</t>
  </si>
  <si>
    <t>dipòsit controlat</t>
  </si>
  <si>
    <t>aplicació agrícola</t>
  </si>
  <si>
    <t>compostatge</t>
  </si>
  <si>
    <t>tractament fisicoquímic</t>
  </si>
  <si>
    <t>recollida i transferència</t>
  </si>
  <si>
    <t>emmagatzematge</t>
  </si>
  <si>
    <t>Residus municipals</t>
  </si>
  <si>
    <t>centre de transvasament</t>
  </si>
  <si>
    <t>triatge</t>
  </si>
  <si>
    <t>triatge d'envasos lleugers</t>
  </si>
  <si>
    <t>digestió anaeròbia</t>
  </si>
  <si>
    <t xml:space="preserve">No s'hi inclouen les plantes de tractament de runes ni de dejeccions ramaderes (purins). </t>
  </si>
  <si>
    <t>Inclou deixalleries fixes, mòbils i minideixalleries.</t>
  </si>
  <si>
    <t xml:space="preserve">No </t>
  </si>
  <si>
    <t>Residus de la prospecció, extracció de mines i canteres i tractaments físics i químics de minerals</t>
  </si>
  <si>
    <t>Residus de l'agricultura, horticultura, aqüicultura, silvicultura, caça i pesca; residus de la preparació i elaboració d'aliments</t>
  </si>
  <si>
    <t>Residus de la transformació de la fusta i de la producció de taulers i mobles, pasta de paper, paper i cartró</t>
  </si>
  <si>
    <t>Residus de les indústries del cuir, de la pell i del tèxtil</t>
  </si>
  <si>
    <t>Residus de la refinació del petroli, purificació del gas natural i tractament pirolític del carbó</t>
  </si>
  <si>
    <t>Residus de processos químics inorgànics</t>
  </si>
  <si>
    <t>Residus de processos químics orgànics</t>
  </si>
  <si>
    <t>Residus de la fabricació, formulació, distribució i utilització (ffdu) de revestiments (pintures, vernissos i esmalts vitris), adhesius, segellants i tintes d'impressió</t>
  </si>
  <si>
    <t>Residus de la indústria fotogràfica</t>
  </si>
  <si>
    <t>Residus de processos tèrmics</t>
  </si>
  <si>
    <t>Residus del tractament químic de superfície i del recobriment de metalls i altres materials; residus de la hidrometal·lúrgia no fèrria</t>
  </si>
  <si>
    <t>Residus de l'emmotllament i tractament físic i mecànic de superfície de metalls i plàstics</t>
  </si>
  <si>
    <t>Residus d'olis i de combustibles líquids (excepte olis comestibles i els dels capítols 05, 12 i 19)</t>
  </si>
  <si>
    <t>Residus de dissolvents, refrigerants i propel·lents orgànics (excepte els capítols 07 i 08)</t>
  </si>
  <si>
    <t>Residus d'envasos; absorbents, draps de neteja; materials de filtració i roba de protecció no especificats en cap altra categoria</t>
  </si>
  <si>
    <t>Residus no especificats en cap altre capítol de la llista</t>
  </si>
  <si>
    <t>Residus de la construcció i demolició (inclosa la terra excavada de zones contaminades)</t>
  </si>
  <si>
    <t>Residus de serveis mèdics o veterinaris o d'investigació associada (llevat dels residus de cuina i de restaurant no procedents directament de la prestació d'assistència sanitària)</t>
  </si>
  <si>
    <t>Residus de les instal·lacions per al tractament de residus de les plantes externes de tractament d’aigües residuals i de la preparació d'aigua per a consum humà i d'aigua per a ús industrial</t>
  </si>
  <si>
    <t>Residus municipals (residus domèstics i residus assimilables procedents dels comerços, indústries i institucions), incloses les fraccions recollides de manera selectiva</t>
  </si>
  <si>
    <t>TOTAL</t>
  </si>
  <si>
    <t>Compostatge</t>
  </si>
  <si>
    <t>Observacions: Aquesta classificació d'activitats és la vigent pel 2009, i no és comparable directament amb l'anterior classificació CNAE-93</t>
  </si>
  <si>
    <t xml:space="preserve">01   </t>
  </si>
  <si>
    <t xml:space="preserve">02   </t>
  </si>
  <si>
    <t xml:space="preserve">03   </t>
  </si>
  <si>
    <t>Indústria de la fusta i del suro, excepte mobles; cistelleria i esparteria</t>
  </si>
  <si>
    <t>Coqueries i refinació del petroli</t>
  </si>
  <si>
    <t>Subministrament d'energia elèctrica, gas, vapor i aire condicionat</t>
  </si>
  <si>
    <t>Activitats de recollida, tractament i eliminació de residus; activitats de valorització</t>
  </si>
  <si>
    <t xml:space="preserve">Població </t>
  </si>
  <si>
    <t>(1) Xifra oficial de població publicada per l'IDESCAT</t>
  </si>
  <si>
    <t>(2) Es considera només la població on està implantada la recollida selectiva</t>
  </si>
  <si>
    <t>Font: Generalitat de Catalunya. Departament de Territori i Sostenibilitat. Agència de Residus de Catalunya.</t>
  </si>
  <si>
    <t>Font: Generalitat de Catalunya. Departament de Territori i Sostenibilitat. Agència Catalana de Residus</t>
  </si>
  <si>
    <t>Any</t>
  </si>
  <si>
    <t>Nombre</t>
  </si>
  <si>
    <t>Residu</t>
  </si>
  <si>
    <t>Paper i cartró</t>
  </si>
  <si>
    <t>Envasos lleugers</t>
  </si>
  <si>
    <t>Poda-jardineria</t>
  </si>
  <si>
    <t>Tèxtil</t>
  </si>
  <si>
    <t>Total de recollida selectiva</t>
  </si>
  <si>
    <t>Tipus de tractament</t>
  </si>
  <si>
    <t>Valorització</t>
  </si>
  <si>
    <t>Emmagatzematge</t>
  </si>
  <si>
    <t>Deposició controlada</t>
  </si>
  <si>
    <t>Incineració</t>
  </si>
  <si>
    <t>Gestió insuficient</t>
  </si>
  <si>
    <t>Gestió no especificada</t>
  </si>
  <si>
    <t>Tipus instal·lació</t>
  </si>
  <si>
    <t>En funcionament</t>
  </si>
  <si>
    <t>En construcció</t>
  </si>
  <si>
    <t>Tractament</t>
  </si>
  <si>
    <t>Tractament biològic del FORM</t>
  </si>
  <si>
    <t>Tractament mecànic- biològic de la RESTA</t>
  </si>
  <si>
    <t>Triatge</t>
  </si>
  <si>
    <t>Triatge d'envasos lleugers</t>
  </si>
  <si>
    <t>Disposició</t>
  </si>
  <si>
    <t>Incineradores</t>
  </si>
  <si>
    <t>Dipòsits controlats</t>
  </si>
  <si>
    <t>Deixalleries</t>
  </si>
  <si>
    <t>Deixalleries mini</t>
  </si>
  <si>
    <t>Deixalleries mòbils</t>
  </si>
  <si>
    <t>Tipus d'instal·lació</t>
  </si>
  <si>
    <t>Gestió en origen</t>
  </si>
  <si>
    <t>Gestió en origen proves</t>
  </si>
  <si>
    <t>Gestió externa</t>
  </si>
  <si>
    <t>Gestió externa proves</t>
  </si>
  <si>
    <t>Aplicació agrícola</t>
  </si>
  <si>
    <t>Valoritzadors</t>
  </si>
  <si>
    <t>Incineradora</t>
  </si>
  <si>
    <t>Fisicoquímic</t>
  </si>
  <si>
    <t>Tractament de residus</t>
  </si>
  <si>
    <t>Centres de Recollida i transferència</t>
  </si>
  <si>
    <t>Plantes de reciclatge</t>
  </si>
  <si>
    <t>Transvasament</t>
  </si>
  <si>
    <t>:</t>
  </si>
  <si>
    <t>Digestió anaeròbia</t>
  </si>
  <si>
    <t>Total generat</t>
  </si>
  <si>
    <t>Percentatge sobre el total</t>
  </si>
  <si>
    <t>Valorització en origen</t>
  </si>
  <si>
    <t>Valorització externa</t>
  </si>
  <si>
    <t>Valorització com a subproducte</t>
  </si>
  <si>
    <t>Subtotal valorització material</t>
  </si>
  <si>
    <t>Valorització energètica</t>
  </si>
  <si>
    <t>Total valorització</t>
  </si>
  <si>
    <t>Total disposició del rebuig</t>
  </si>
  <si>
    <t>Total altres</t>
  </si>
  <si>
    <t>Instal·lacions de gestió</t>
  </si>
  <si>
    <t>Dipòsit controlat de runes</t>
  </si>
  <si>
    <t>Total residus de la construcció</t>
  </si>
  <si>
    <t>Emplaçaments identificats</t>
  </si>
  <si>
    <t>Emplaçaments investigats i/o recuperats</t>
  </si>
  <si>
    <t>Etapa de gestió</t>
  </si>
  <si>
    <t>Reconeixement preliminar</t>
  </si>
  <si>
    <t>Avaluació preliminar</t>
  </si>
  <si>
    <t>Avaluació detallada</t>
  </si>
  <si>
    <t>En recuperació</t>
  </si>
  <si>
    <t>Actuacions acabades</t>
  </si>
  <si>
    <t>Tipus d'activitat</t>
  </si>
  <si>
    <t>Abocaments incontrolats</t>
  </si>
  <si>
    <t>Antics abocadors</t>
  </si>
  <si>
    <t>Dragats en ports, accidents de transports o abocaments accidentals i altres</t>
  </si>
  <si>
    <t>Contaminants principals</t>
  </si>
  <si>
    <t>Metalls pesants</t>
  </si>
  <si>
    <t>Olis minerals</t>
  </si>
  <si>
    <t>Hidrocarburs aromàtics policíclics</t>
  </si>
  <si>
    <t xml:space="preserve">Hidrocarburs aromàtics </t>
  </si>
  <si>
    <t>Hidrocarburs clorats</t>
  </si>
  <si>
    <t>Fenols</t>
  </si>
  <si>
    <t>Cianurs</t>
  </si>
  <si>
    <t>PBC</t>
  </si>
  <si>
    <t>Generalitat de catalunya. Departament de Territori i Sostenibilitat. Agència de Residus de Catalunya.</t>
  </si>
  <si>
    <t>Font: Generalitat de Catalunya. Departament de Territori i Sostenibilitat. Agència de Residus de Catalunya</t>
  </si>
  <si>
    <r>
      <t>declarants</t>
    </r>
    <r>
      <rPr>
        <vertAlign val="superscript"/>
        <sz val="9"/>
        <rFont val="Arial"/>
        <family val="2"/>
      </rPr>
      <t>(2)</t>
    </r>
  </si>
  <si>
    <t>Generalitat de Catalunya. Departament de Territori i Sostenibilitat. Agència de Residus de Catalunya.</t>
  </si>
  <si>
    <r>
      <t>Altres</t>
    </r>
    <r>
      <rPr>
        <vertAlign val="superscript"/>
        <sz val="9"/>
        <rFont val="Arial"/>
        <family val="2"/>
      </rPr>
      <t>(1)</t>
    </r>
  </si>
  <si>
    <t>Anoia</t>
  </si>
  <si>
    <t>Font:</t>
  </si>
  <si>
    <t>Total</t>
  </si>
  <si>
    <t>-</t>
  </si>
  <si>
    <t>Baix Ebre</t>
  </si>
  <si>
    <t>Generalitat de Catalunya. Agència de Residus de Catalunya.</t>
  </si>
  <si>
    <t>Alt Camp</t>
  </si>
  <si>
    <t>(2)</t>
  </si>
  <si>
    <t>Alt Empordà</t>
  </si>
  <si>
    <t>Alt Penedès</t>
  </si>
  <si>
    <t>Alt Urgell</t>
  </si>
  <si>
    <t>Alta Ribagorça</t>
  </si>
  <si>
    <t>Bages</t>
  </si>
  <si>
    <t>Baix Camp</t>
  </si>
  <si>
    <t>Baix Empordà</t>
  </si>
  <si>
    <t>Baix Llobregat</t>
  </si>
  <si>
    <t>Baix Penedès</t>
  </si>
  <si>
    <t>Barcelonès</t>
  </si>
  <si>
    <t>Berguedà</t>
  </si>
  <si>
    <t>Cerdanya</t>
  </si>
  <si>
    <t>(1)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</si>
  <si>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</si>
  <si>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</si>
  <si>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</si>
  <si>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</si>
  <si>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</si>
  <si>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</si>
  <si>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</si>
  <si>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</si>
  <si>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</si>
  <si>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</si>
  <si>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</si>
  <si>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</si>
  <si>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</si>
  <si>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</si>
  <si>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</si>
  <si>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</si>
  <si>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</si>
  <si>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</si>
  <si>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</si>
  <si>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</si>
  <si>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</si>
  <si>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</si>
  <si>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</si>
  <si>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</si>
  <si>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</si>
  <si>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8.6.12.1 Nombre d'emplaçaments potencialment contaminats, investigats i/o recuperats</t>
  </si>
  <si>
    <t>Planta de triatge</t>
  </si>
  <si>
    <t>8.6.12.2 Classificació en funció de l'etapa en què es troben (actuacions recuperació)</t>
  </si>
  <si>
    <t>8.6.12.3. Distribució en funció de l'origen de la contaminació dels sòls per tipus d'activitat</t>
  </si>
  <si>
    <t>8.6.12.4 Distribució en funció dels contaminants principals a Catalunya</t>
  </si>
  <si>
    <t xml:space="preserve"> Tones</t>
  </si>
  <si>
    <t>8.6.10.1 Tractament de residus municipals per tipus d'instal·lacions</t>
  </si>
  <si>
    <t>8.6.10.2. Tractament de residus industrials per tipus d'instal·lacions</t>
  </si>
  <si>
    <t>8.6.10.3 Tractament de residus de la construcció per tipus d'instal·lacions</t>
  </si>
  <si>
    <t>Dipòsit controlat</t>
  </si>
  <si>
    <t>Dipòsit controlats</t>
  </si>
  <si>
    <t xml:space="preserve">8.6.7 Recollida selectiva </t>
  </si>
  <si>
    <t>Plantes de triatge</t>
  </si>
  <si>
    <r>
      <t>Dades DARIG</t>
    </r>
    <r>
      <rPr>
        <b/>
        <vertAlign val="superscript"/>
        <sz val="9"/>
        <rFont val="Arial"/>
        <family val="2"/>
      </rPr>
      <t>1</t>
    </r>
  </si>
  <si>
    <t>(1) DARIG: Declaració anual de residus per a gestors</t>
  </si>
  <si>
    <t>(2) Tractament FQ-B: tractament físicoquímic i biològic</t>
  </si>
  <si>
    <t>8*</t>
  </si>
  <si>
    <t>* Aquesta xifra respon a la suma de les plantes de valorització i recuperació</t>
  </si>
  <si>
    <t>(1) Les entrades a valorització es componen de plantes de reciclatge i plantes de triatge</t>
  </si>
  <si>
    <r>
      <t>Valorització</t>
    </r>
    <r>
      <rPr>
        <vertAlign val="superscript"/>
        <sz val="9"/>
        <rFont val="Arial"/>
        <family val="2"/>
      </rPr>
      <t>1</t>
    </r>
  </si>
  <si>
    <t>Agricultura, ramaderia, silvicultura i pesca</t>
  </si>
  <si>
    <t>Indústries extractives</t>
  </si>
  <si>
    <t>Alimentació, begudes i tabac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</si>
  <si>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</si>
  <si>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</si>
  <si>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</si>
  <si>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</si>
  <si>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</si>
  <si>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</si>
  <si>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</si>
  <si>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</si>
  <si>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</si>
  <si>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</si>
  <si>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Captació, subministrament i tractament d'aigua, clavagueram, depuració i altres</t>
  </si>
  <si>
    <t>Indústria del paper, arts gràfiques i reproducció de suports enregistrats</t>
  </si>
  <si>
    <t>Indústria química, productes farmacèutics, cautxú i matèries plàstiques</t>
  </si>
  <si>
    <t>Metal·lúrgia, fabricació de productes bàsics de ferro, acer, ferroaliatges i productes metàl·lics, excepte maquinària i equips</t>
  </si>
  <si>
    <t>Fabricació de maquinària, equips informàtics, elèctrics, electrònics i òptics; maquinària i equip, vehicles motor, remolcs i semiremolcs, i altres materials de transport</t>
  </si>
  <si>
    <t>Fabricació de mobles, altres indústries manufactureres diverses, reparació i instal·lació maquinària i equip</t>
  </si>
  <si>
    <t>disposició controlada</t>
  </si>
  <si>
    <t>recollida selectiva</t>
  </si>
  <si>
    <t>Valoritzadors energètic</t>
  </si>
  <si>
    <t>Tèxtil, peces de vestir, cuir, calçat i pell</t>
  </si>
  <si>
    <t>Altres productes minerals no metàl·lics</t>
  </si>
  <si>
    <r>
      <t xml:space="preserve">Sectors d'activitat </t>
    </r>
    <r>
      <rPr>
        <b/>
        <vertAlign val="superscript"/>
        <sz val="9"/>
        <rFont val="Arial"/>
        <family val="2"/>
      </rPr>
      <t>(2)</t>
    </r>
  </si>
  <si>
    <t xml:space="preserve">descripció de l'activitat industrial </t>
  </si>
  <si>
    <r>
      <t>deixalleria</t>
    </r>
    <r>
      <rPr>
        <vertAlign val="superscript"/>
        <sz val="9"/>
        <rFont val="Arial"/>
        <family val="2"/>
      </rPr>
      <t>(2)</t>
    </r>
  </si>
  <si>
    <t>Inclou la recollida selectiva d'altres residus municipals:  RAEE, ferralla, olis vegetals, tèxtil, runes, residus especials en petites quantitats i altres recollides selectives.</t>
  </si>
  <si>
    <t>Autocompostatge</t>
  </si>
  <si>
    <t>Ferralla</t>
  </si>
  <si>
    <t>Olis vegetals</t>
  </si>
  <si>
    <t>Runes</t>
  </si>
  <si>
    <t>Nota:</t>
  </si>
  <si>
    <t>En el context de Fracció resta no té sentit parlar de residus domèstics i comercials</t>
  </si>
  <si>
    <t>L' Àrea Metropolitana de Barcelona (AMB) (abans Entitat  Metropolitana de Serveis Hidràulics i Tractament de Residus) gestiona els residus del Barcelonès i de part de les comarques del Baix Llobregat, Maresme i  Vallès Occidental</t>
  </si>
  <si>
    <r>
      <t>AMB (abans EMSHTR)</t>
    </r>
    <r>
      <rPr>
        <vertAlign val="superscript"/>
        <sz val="9"/>
        <rFont val="Arial"/>
        <family val="2"/>
      </rPr>
      <t>(2)</t>
    </r>
  </si>
  <si>
    <t>L'Àrea Metropolitana de Barcelona (AMB) (abans Entitat  Metropolitana de Serveis Hidràulics i Tractament de Residus) gestiona els residus del Barcelonès i de part de les comarques del Baix Llobregat, Maresme i Vallès Occidental.</t>
  </si>
  <si>
    <t>(1) Emplaçaments industrials: % // Emplaçaments comercials: %</t>
  </si>
  <si>
    <t>http://estadistiques.arc.cat/ARC/#</t>
  </si>
  <si>
    <t>No desglosat</t>
  </si>
  <si>
    <t>Residus comercials</t>
  </si>
  <si>
    <t>Tractament mecànic-biològic (TMB)</t>
  </si>
  <si>
    <t>Consulta de dades a:</t>
  </si>
  <si>
    <r>
      <t>Residus no territorialitzables</t>
    </r>
    <r>
      <rPr>
        <vertAlign val="superscript"/>
        <sz val="9"/>
        <rFont val="Arial"/>
        <family val="2"/>
      </rPr>
      <t>(3)</t>
    </r>
  </si>
  <si>
    <t>Envasos</t>
  </si>
  <si>
    <t>Percentatge sobre el total (%)</t>
  </si>
  <si>
    <t xml:space="preserve">Emplaçaments industrials </t>
  </si>
  <si>
    <r>
      <t>Emplaçaments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 comercials</t>
    </r>
  </si>
  <si>
    <t>Altres (residus mixtes, pesticides...)</t>
  </si>
  <si>
    <t>Moianès</t>
  </si>
  <si>
    <t>Aran</t>
  </si>
  <si>
    <t>voluminosos
i fusta</t>
  </si>
  <si>
    <t>Milers Tones</t>
  </si>
  <si>
    <r>
      <t>(2)</t>
    </r>
    <r>
      <rPr>
        <sz val="8"/>
        <rFont val="Arial"/>
        <family val="2"/>
      </rPr>
      <t xml:space="preserve"> Nous criteris estadístics a partir de la declaració 2006. En la revisió del Progric s’ha intentat fer una aproximació a la realitat dels residus industrials generats a Catalunya. S'han analitzat les dades declarades per les empreses primer de forma agregada i a continuació considerant diferents grups d'activitats: indústries i serveis ambientals (gestors i depuradores)</t>
    </r>
  </si>
  <si>
    <t>Nota: La Llei 23/2010, de 22 de juliol, de creació de l'àmbit del Penedès, divideix Catalunya en vuit àmbits territorials de planificació. Aquest canvi comporta que les dades dels àmbits Metropolità, Comarques Centrals i Camp de Tarragona no siguin directes. No tenim disponibles les dades amb aquesta última desagregació.</t>
  </si>
  <si>
    <t>Perillós</t>
  </si>
  <si>
    <t>No Perillós</t>
  </si>
  <si>
    <t xml:space="preserve">Dades obtingudes a partir de les declaracions anuals dels residus industrials. Quantitats de residus en tones segons declaracions corresponent a les dades agregades d'indústries i depuradores. </t>
  </si>
  <si>
    <r>
      <t>(1)</t>
    </r>
    <r>
      <rPr>
        <sz val="8"/>
        <rFont val="Arial"/>
        <family val="2"/>
      </rPr>
      <t xml:space="preserve"> Quantitat de residus en tones segons declaracions corresponents a les dades agregades d'indústries i depuradores. Classificats per tipologia de residu del Catàleg Europeu de Residus.</t>
    </r>
  </si>
  <si>
    <t>perillós</t>
  </si>
  <si>
    <t>Dades obtingudes a partir de les declaracions anuals dels residus industrials. Quantitat de residus en tones segons declaracions corresponent a les dades agregades d'indústries i depuradores. Classificats per comarca.</t>
  </si>
  <si>
    <t>no perillós</t>
  </si>
  <si>
    <r>
      <t>AMB (abans EMSHTR)</t>
    </r>
    <r>
      <rPr>
        <vertAlign val="superscript"/>
        <sz val="9"/>
        <rFont val="Arial"/>
        <family val="2"/>
      </rPr>
      <t>(1)</t>
    </r>
  </si>
  <si>
    <r>
      <t>No territorialitzable</t>
    </r>
    <r>
      <rPr>
        <b/>
        <vertAlign val="superscript"/>
        <sz val="9"/>
        <rFont val="Arial"/>
        <family val="2"/>
      </rPr>
      <t>(2)</t>
    </r>
  </si>
  <si>
    <r>
      <t>tractament biològic de la FORM</t>
    </r>
    <r>
      <rPr>
        <vertAlign val="superscript"/>
        <sz val="9"/>
        <rFont val="Arial"/>
        <family val="2"/>
      </rPr>
      <t>(3)</t>
    </r>
  </si>
  <si>
    <t>FORM: Fracció Orgànica de Residus Municipals</t>
  </si>
  <si>
    <t>valorització i recuperació energètica</t>
  </si>
  <si>
    <t>incineració</t>
  </si>
  <si>
    <t>tractament mecànic-biològic de RESTA</t>
  </si>
  <si>
    <t>centre de tractament de residus</t>
  </si>
  <si>
    <r>
      <t>Fracció orgànica</t>
    </r>
    <r>
      <rPr>
        <vertAlign val="superscript"/>
        <sz val="9"/>
        <rFont val="Arial"/>
        <family val="2"/>
      </rPr>
      <t>2</t>
    </r>
  </si>
  <si>
    <t>Residus voluminosos + fusta</t>
  </si>
  <si>
    <t>RAEES</t>
  </si>
  <si>
    <t>Residus especials en petites quantitats (REPQ)</t>
  </si>
  <si>
    <r>
      <t xml:space="preserve">Altres recollides selectives </t>
    </r>
    <r>
      <rPr>
        <vertAlign val="superscript"/>
        <sz val="9"/>
        <rFont val="Arial"/>
        <family val="2"/>
      </rPr>
      <t>(3)</t>
    </r>
  </si>
  <si>
    <t>(3) Inclòs piles, medicaments i altres residus de deixalleries</t>
  </si>
  <si>
    <t>NOTA: valors disponibles a 15 de juny de 2017</t>
  </si>
  <si>
    <t xml:space="preserve">8.6.11. Evolució de la gestió de residus de l'activitat industrial a Catalunya </t>
  </si>
  <si>
    <t>Evolució de la generació de residus de l'activitat industrial i els seus tractaments</t>
  </si>
  <si>
    <t>Altres gestions</t>
  </si>
  <si>
    <r>
      <t xml:space="preserve">Tractament FQ - B </t>
    </r>
    <r>
      <rPr>
        <b/>
        <vertAlign val="superscript"/>
        <sz val="9"/>
        <rFont val="Arial"/>
        <family val="2"/>
      </rPr>
      <t>(2)</t>
    </r>
  </si>
  <si>
    <t>Milers de tones</t>
  </si>
  <si>
    <t>% sobre el total generat</t>
  </si>
  <si>
    <t>TIPUS DE TRACTAMENT:</t>
  </si>
  <si>
    <t>Generació total (milers tones)</t>
  </si>
  <si>
    <t>Barcelona</t>
  </si>
  <si>
    <t xml:space="preserve">Matèria </t>
  </si>
  <si>
    <t>Orgànica</t>
  </si>
  <si>
    <t xml:space="preserve">Poda i </t>
  </si>
  <si>
    <t>Jardineria</t>
  </si>
  <si>
    <t>Paper i</t>
  </si>
  <si>
    <t>Cartró</t>
  </si>
  <si>
    <t>Lleugers</t>
  </si>
  <si>
    <t>Tones 2017</t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</si>
  <si>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2017</t>
    </r>
  </si>
  <si>
    <t>8.6.4 Residus municipals per destinació, comarques i àmbits, 2018</t>
  </si>
  <si>
    <t>8.6.5 Residus municipals. Recollida selectiva per comarques i àmbits, 2018</t>
  </si>
  <si>
    <t>Tones 2018</t>
  </si>
  <si>
    <r>
      <t>Coeficient generació (kg/h/any)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2018</t>
    </r>
  </si>
  <si>
    <t>8.6.12 Nombre d'emplaçaments identificats com a potencialment contaminats a Catalunya, 2018</t>
  </si>
  <si>
    <t>8.6.10 Instal·lacions de tractament de residus, 2018</t>
  </si>
  <si>
    <t>Diferència 2018- 2017 (%)</t>
  </si>
  <si>
    <r>
      <t xml:space="preserve">8.6.1. Residus industrials </t>
    </r>
    <r>
      <rPr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per sectors d'activitat 2018</t>
    </r>
  </si>
  <si>
    <t>TOTAL  2018</t>
  </si>
  <si>
    <t xml:space="preserve">Altres serveis </t>
  </si>
  <si>
    <t xml:space="preserve">Agrupacions segons la Secció 8 del Reglament UE núm. 849/2010, relatiu a les estadístiques sobre residus (excepte número 16, que comprèn els números  16,17,18 i 19 del reglament). </t>
  </si>
  <si>
    <r>
      <t>8.6.2. Residus industrials per tipus</t>
    </r>
    <r>
      <rPr>
        <b/>
        <vertAlign val="superscript"/>
        <sz val="11"/>
        <rFont val="Arial"/>
        <family val="2"/>
      </rPr>
      <t>(1) (2)</t>
    </r>
    <r>
      <rPr>
        <b/>
        <sz val="11"/>
        <rFont val="Arial"/>
        <family val="2"/>
      </rPr>
      <t>, 2018</t>
    </r>
  </si>
  <si>
    <r>
      <t>8.6.3 Residus industrials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per comarques i àmbits, 2018</t>
    </r>
  </si>
  <si>
    <t>Milers tones</t>
  </si>
  <si>
    <t>8.6.8 Tipus de tractament dels residus industrials declarats, 2018</t>
  </si>
  <si>
    <r>
      <t>8.6.6 Tractament de residus</t>
    </r>
    <r>
      <rPr>
        <b/>
        <vertAlign val="superscript"/>
        <sz val="11"/>
        <rFont val="Arial"/>
        <family val="2"/>
      </rPr>
      <t xml:space="preserve"> (1)</t>
    </r>
    <r>
      <rPr>
        <b/>
        <sz val="11"/>
        <rFont val="Arial"/>
        <family val="2"/>
      </rPr>
      <t>. Instal·lacions per tipus, 2005-2018</t>
    </r>
  </si>
  <si>
    <t>8.6.9 Residus de la construcció declarats en funció del tractament, 2001-2018</t>
  </si>
  <si>
    <t>Número d'empreses  de gestió de residus de la construcció 2006- 2018</t>
  </si>
  <si>
    <t>º</t>
  </si>
  <si>
    <t>8.6</t>
  </si>
  <si>
    <t>8.6.1</t>
  </si>
  <si>
    <t>Residus industrials. Per sectors d'activitat 2018</t>
  </si>
  <si>
    <t>8.6.2</t>
  </si>
  <si>
    <t>Residus industrials per tipus, 2018</t>
  </si>
  <si>
    <t>8.6.3</t>
  </si>
  <si>
    <t>Residus industrials per comarques i àmbits, 2018</t>
  </si>
  <si>
    <t>8.6.4</t>
  </si>
  <si>
    <t>Residus municipals per destinació. comarques i àmbits, 2018</t>
  </si>
  <si>
    <t>8.6.5</t>
  </si>
  <si>
    <t>Residus municipals. Recollida selectiva per comarques i àmbits, 2018</t>
  </si>
  <si>
    <t>8.6.6</t>
  </si>
  <si>
    <t>8.6.7</t>
  </si>
  <si>
    <t>Recollida selectiva</t>
  </si>
  <si>
    <t>8.6.8</t>
  </si>
  <si>
    <t>Tipus de tractament dels residus industrials declarats, 2018</t>
  </si>
  <si>
    <t>8.6.9</t>
  </si>
  <si>
    <t>8.6.10</t>
  </si>
  <si>
    <t>8.6.10.1</t>
  </si>
  <si>
    <t>8.6.10.2</t>
  </si>
  <si>
    <t>8.6.10.3</t>
  </si>
  <si>
    <t>Residus de la construcció</t>
  </si>
  <si>
    <t>8.6.11</t>
  </si>
  <si>
    <t>Evolució de la gestió de residus de l'activitat industrial a Catalunya</t>
  </si>
  <si>
    <t>8.6.12</t>
  </si>
  <si>
    <t>Nombre d'emplaçaments identificats com a potencialment contaminats a Catalunya 2018</t>
  </si>
  <si>
    <t>8.6.12.1</t>
  </si>
  <si>
    <t>Nombre d'emplaçaments potencialment contaminats, investigats i/o recuperats</t>
  </si>
  <si>
    <t>8.6.12.2</t>
  </si>
  <si>
    <t>Distribució en funció de l'etapa de gestió en què es troben (actuacions recuperació)</t>
  </si>
  <si>
    <t>8.6.12.3</t>
  </si>
  <si>
    <t>Distribució en funció de l'origen de la contaminació dels sòls per tipus d'activitat</t>
  </si>
  <si>
    <t>8.6.12.4</t>
  </si>
  <si>
    <t>Distribució en funció dels contaminants principals a Catalunya</t>
  </si>
  <si>
    <t>Instal·lacions de tractament de residus, 2018</t>
  </si>
  <si>
    <t>Tractament de residus. Instal·lacions per tipus, 2005-2018</t>
  </si>
  <si>
    <t>Residus de la construcció declarats en funció del tractament, 2001-2018</t>
  </si>
  <si>
    <t>Número d'empreses de gestió de residus de la construcció 2006- 2018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</si>
</sst>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\ ###\ ###\ ###"/>
    <numFmt numFmtId="166" formatCode="0.0"/>
    <numFmt numFmtId="167" formatCode="#\ ##0.0"/>
    <numFmt numFmtId="168" formatCode="#\ ###\ ###;;\-"/>
    <numFmt numFmtId="169" formatCode="#\ ###\ ###;\-#\ ###\ ###;\-"/>
    <numFmt numFmtId="170" formatCode="#\ ##0"/>
    <numFmt numFmtId="171" formatCode="#\ ###;\-#\ ###;\-"/>
    <numFmt numFmtId="172" formatCode="#\ ##0.0;\-#\ ##0.0;\-"/>
    <numFmt numFmtId="173" formatCode="#\ ###"/>
    <numFmt numFmtId="174" formatCode="General_)"/>
    <numFmt numFmtId="175" formatCode="#\ ##0.0;;\-"/>
    <numFmt numFmtId="176" formatCode="0.0;\-0.0;\-"/>
    <numFmt numFmtId="177" formatCode="#\ ###;;\-"/>
    <numFmt numFmtId="178" formatCode="#\ ###.0"/>
    <numFmt numFmtId="179" formatCode="#\ ##0;\-#\ ##0;"/>
    <numFmt numFmtId="180" formatCode="###0"/>
    <numFmt numFmtId="181" formatCode="#\ ###\ ###.0;;\-"/>
    <numFmt numFmtId="182" formatCode="\1\9##"/>
    <numFmt numFmtId="183" formatCode="#,##0_);\(#,##0\)"/>
    <numFmt numFmtId="184" formatCode="#\ ###\ ###\ ###;;\-"/>
    <numFmt numFmtId="185" formatCode="#.0"/>
    <numFmt numFmtId="186" formatCode="#\ ###\ ##0.0;;\-"/>
    <numFmt numFmtId="187" formatCode="0.0;;\-"/>
    <numFmt numFmtId="188" formatCode="0;;\-"/>
    <numFmt numFmtId="189" formatCode="0.00;;\-"/>
    <numFmt numFmtId="190" formatCode="#,##0.00_);\(#,##0.00\)"/>
    <numFmt numFmtId="191" formatCode="#\ ##0;\-#\ ##0;\-"/>
    <numFmt numFmtId="192" formatCode="#\ ##0.00"/>
    <numFmt numFmtId="193" formatCode="#\ ###;\-#\ ###;;\-"/>
    <numFmt numFmtId="194" formatCode="#\ ##0;\-"/>
    <numFmt numFmtId="195" formatCode="#\ ##0;;\-"/>
    <numFmt numFmtId="196" formatCode="###\ ##0.0;\-###\ ##0.0;\-"/>
    <numFmt numFmtId="197" formatCode="#,##0.0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"/>
    <numFmt numFmtId="204" formatCode="0.0%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_-* #,##0.00\ [$€]_-;\-* #,##0.00\ [$€]_-;_-* &quot;-&quot;??\ [$€]_-;_-@_-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#,##0\ &quot;Pts&quot;;\-#,##0\ &quot;Pts&quot;"/>
    <numFmt numFmtId="218" formatCode="#,##0\ &quot;Pts&quot;;[Red]\-#,##0\ &quot;Pts&quot;"/>
    <numFmt numFmtId="219" formatCode="#,##0.00\ &quot;Pts&quot;;\-#,##0.00\ &quot;Pts&quot;"/>
    <numFmt numFmtId="220" formatCode="#,##0.00\ &quot;Pts&quot;;[Red]\-#,##0.00\ &quot;Pts&quot;"/>
    <numFmt numFmtId="221" formatCode="_-* #,##0\ &quot;Pts&quot;_-;\-* #,##0\ &quot;Pts&quot;_-;_-* &quot;-&quot;\ &quot;Pts&quot;_-;_-@_-"/>
    <numFmt numFmtId="222" formatCode="_-* #,##0.00\ &quot;Pts&quot;_-;\-* #,##0.00\ &quot;Pts&quot;_-;_-* &quot;-&quot;??\ &quot;Pts&quot;_-;_-@_-"/>
    <numFmt numFmtId="223" formatCode="_-* #,##0.00\ _P_t_s_-;\-* #,##0.00\ _P_t_s_-;_-* &quot;-&quot;??\ _P_t_s_-;_-@_-"/>
    <numFmt numFmtId="224" formatCode="0_ ;\-0\ "/>
  </numFmts>
  <fonts count="77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2"/>
    </font>
    <font>
      <sz val="24"/>
      <name val="Frutiger 55 Roman"/>
      <family val="2"/>
    </font>
    <font>
      <b/>
      <sz val="24"/>
      <name val="Frutiger 55 Roman"/>
      <family val="2"/>
    </font>
    <font>
      <b/>
      <sz val="11"/>
      <name val="Frutiger 55 Roman"/>
      <family val="2"/>
    </font>
    <font>
      <sz val="9"/>
      <name val="Frutiger 55 Roman"/>
      <family val="2"/>
    </font>
    <font>
      <b/>
      <sz val="9"/>
      <name val="Frutiger 55 Roman"/>
      <family val="2"/>
    </font>
    <font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b/>
      <sz val="6"/>
      <name val="Frutiger 55 Roman"/>
      <family val="2"/>
    </font>
    <font>
      <sz val="10"/>
      <name val="Frutiger 55 Roman"/>
      <family val="2"/>
    </font>
    <font>
      <i/>
      <sz val="6"/>
      <name val="Frutiger 55 Roman"/>
      <family val="2"/>
    </font>
    <font>
      <b/>
      <sz val="12"/>
      <name val="Frutiger 55 Roman"/>
      <family val="2"/>
    </font>
    <font>
      <sz val="8"/>
      <name val="Frutiger 55 Roman"/>
      <family val="2"/>
    </font>
    <font>
      <sz val="8"/>
      <name val="Arial"/>
      <family val="2"/>
    </font>
    <font>
      <sz val="7"/>
      <color indexed="11"/>
      <name val="Frutiger 55 Roman"/>
      <family val="2"/>
    </font>
    <font>
      <sz val="10"/>
      <color indexed="11"/>
      <name val="Frutiger 55 Roman"/>
      <family val="2"/>
    </font>
    <font>
      <sz val="8"/>
      <color indexed="11"/>
      <name val="Frutiger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Frutiger 55 Roman"/>
      <family val="2"/>
    </font>
    <font>
      <b/>
      <sz val="14"/>
      <name val="Frutiger 55 Roman"/>
      <family val="2"/>
    </font>
    <font>
      <sz val="14"/>
      <name val="Frutiger 55 Roman"/>
      <family val="2"/>
    </font>
    <font>
      <sz val="7"/>
      <color indexed="10"/>
      <name val="Frutiger 55 Roman"/>
      <family val="2"/>
    </font>
    <font>
      <sz val="9"/>
      <color indexed="10"/>
      <name val="Frutiger 55 Roman"/>
      <family val="2"/>
    </font>
    <font>
      <sz val="8"/>
      <color indexed="10"/>
      <name val="Frutiger 55 Roman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2"/>
      <name val="Arial MT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vertAlign val="superscript"/>
      <sz val="11"/>
      <name val="Arial"/>
      <family val="2"/>
    </font>
    <font>
      <sz val="9"/>
      <color indexed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"/>
      <name val="Frutiger 55 Roman"/>
      <family val="0"/>
    </font>
    <font>
      <b/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Tahoma"/>
      <family val="2"/>
    </font>
    <font>
      <b/>
      <sz val="10"/>
      <color indexed="17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10"/>
      <name val="Frutiger 55 Roman"/>
      <family val="2"/>
    </font>
    <font>
      <u val="single"/>
      <sz val="10"/>
      <color indexed="62"/>
      <name val="Arial"/>
      <family val="2"/>
    </font>
    <font>
      <sz val="10"/>
      <color indexed="62"/>
      <name val="Frutiger 55 Roman"/>
      <family val="2"/>
    </font>
    <font>
      <sz val="9"/>
      <color indexed="60"/>
      <name val="Arial"/>
      <family val="2"/>
    </font>
    <font>
      <sz val="14"/>
      <color rgb="FFFF0000"/>
      <name val="Frutiger 55 Roman"/>
      <family val="2"/>
    </font>
    <font>
      <u val="single"/>
      <sz val="10"/>
      <color theme="4"/>
      <name val="Arial"/>
      <family val="2"/>
    </font>
    <font>
      <sz val="10"/>
      <color theme="4"/>
      <name val="Frutiger 55 Roman"/>
      <family val="2"/>
    </font>
    <font>
      <sz val="9"/>
      <color theme="9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2" fontId="1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208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174" fontId="5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16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5" fillId="0" borderId="0" xfId="0" applyNumberFormat="1" applyFont="1" applyAlignment="1">
      <alignment horizontal="right"/>
    </xf>
    <xf numFmtId="169" fontId="15" fillId="0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Fill="1" applyAlignment="1">
      <alignment horizontal="right"/>
    </xf>
    <xf numFmtId="168" fontId="11" fillId="0" borderId="0" xfId="0" applyNumberFormat="1" applyFont="1" applyAlignment="1">
      <alignment/>
    </xf>
    <xf numFmtId="168" fontId="8" fillId="0" borderId="0" xfId="105" applyNumberFormat="1" applyFont="1" applyAlignment="1">
      <alignment horizontal="right"/>
    </xf>
    <xf numFmtId="0" fontId="0" fillId="24" borderId="0" xfId="0" applyFill="1" applyAlignment="1">
      <alignment/>
    </xf>
    <xf numFmtId="0" fontId="12" fillId="24" borderId="0" xfId="0" applyFont="1" applyFill="1" applyAlignment="1">
      <alignment/>
    </xf>
    <xf numFmtId="169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168" fontId="38" fillId="24" borderId="0" xfId="0" applyNumberFormat="1" applyFont="1" applyFill="1" applyAlignment="1">
      <alignment horizontal="left" vertical="justify"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 vertical="top" wrapText="1"/>
    </xf>
    <xf numFmtId="0" fontId="49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24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2" fontId="45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5" fillId="24" borderId="0" xfId="0" applyFont="1" applyFill="1" applyBorder="1" applyAlignment="1">
      <alignment/>
    </xf>
    <xf numFmtId="3" fontId="45" fillId="0" borderId="0" xfId="0" applyNumberFormat="1" applyFont="1" applyBorder="1" applyAlignment="1">
      <alignment horizontal="right"/>
    </xf>
    <xf numFmtId="3" fontId="44" fillId="0" borderId="0" xfId="0" applyNumberFormat="1" applyFont="1" applyAlignment="1">
      <alignment/>
    </xf>
    <xf numFmtId="168" fontId="49" fillId="24" borderId="0" xfId="0" applyNumberFormat="1" applyFont="1" applyFill="1" applyAlignment="1">
      <alignment/>
    </xf>
    <xf numFmtId="0" fontId="45" fillId="24" borderId="10" xfId="0" applyFont="1" applyFill="1" applyBorder="1" applyAlignment="1">
      <alignment/>
    </xf>
    <xf numFmtId="0" fontId="54" fillId="24" borderId="10" xfId="0" applyFont="1" applyFill="1" applyBorder="1" applyAlignment="1">
      <alignment horizontal="right"/>
    </xf>
    <xf numFmtId="0" fontId="4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1" fontId="3" fillId="0" borderId="0" xfId="0" applyNumberFormat="1" applyFont="1" applyAlignment="1">
      <alignment vertical="justify"/>
    </xf>
    <xf numFmtId="1" fontId="49" fillId="0" borderId="0" xfId="0" applyNumberFormat="1" applyFont="1" applyAlignment="1">
      <alignment vertical="center"/>
    </xf>
    <xf numFmtId="169" fontId="44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4" fillId="0" borderId="0" xfId="0" applyNumberFormat="1" applyFont="1" applyFill="1" applyBorder="1" applyAlignment="1">
      <alignment horizontal="right"/>
    </xf>
    <xf numFmtId="3" fontId="45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4" fillId="24" borderId="0" xfId="0" applyFont="1" applyFill="1" applyAlignment="1">
      <alignment vertical="justify"/>
    </xf>
    <xf numFmtId="0" fontId="49" fillId="24" borderId="0" xfId="0" applyFont="1" applyFill="1" applyAlignment="1">
      <alignment vertical="center"/>
    </xf>
    <xf numFmtId="0" fontId="45" fillId="24" borderId="10" xfId="0" applyFont="1" applyFill="1" applyBorder="1" applyAlignment="1">
      <alignment/>
    </xf>
    <xf numFmtId="195" fontId="45" fillId="24" borderId="0" xfId="0" applyNumberFormat="1" applyFont="1" applyFill="1" applyBorder="1" applyAlignment="1">
      <alignment/>
    </xf>
    <xf numFmtId="170" fontId="45" fillId="24" borderId="0" xfId="0" applyNumberFormat="1" applyFont="1" applyFill="1" applyAlignment="1">
      <alignment/>
    </xf>
    <xf numFmtId="0" fontId="45" fillId="24" borderId="0" xfId="0" applyFont="1" applyFill="1" applyAlignment="1">
      <alignment horizontal="right"/>
    </xf>
    <xf numFmtId="0" fontId="45" fillId="24" borderId="0" xfId="0" applyFont="1" applyFill="1" applyAlignment="1">
      <alignment horizontal="left"/>
    </xf>
    <xf numFmtId="170" fontId="45" fillId="24" borderId="0" xfId="0" applyNumberFormat="1" applyFont="1" applyFill="1" applyAlignment="1">
      <alignment horizontal="right"/>
    </xf>
    <xf numFmtId="195" fontId="45" fillId="24" borderId="0" xfId="0" applyNumberFormat="1" applyFont="1" applyFill="1" applyBorder="1" applyAlignment="1">
      <alignment horizontal="right"/>
    </xf>
    <xf numFmtId="170" fontId="45" fillId="24" borderId="0" xfId="0" applyNumberFormat="1" applyFont="1" applyFill="1" applyBorder="1" applyAlignment="1">
      <alignment/>
    </xf>
    <xf numFmtId="170" fontId="45" fillId="24" borderId="10" xfId="0" applyNumberFormat="1" applyFont="1" applyFill="1" applyBorder="1" applyAlignment="1">
      <alignment/>
    </xf>
    <xf numFmtId="0" fontId="44" fillId="24" borderId="0" xfId="0" applyFont="1" applyFill="1" applyAlignment="1">
      <alignment/>
    </xf>
    <xf numFmtId="174" fontId="49" fillId="24" borderId="0" xfId="111" applyFont="1" applyFill="1" applyBorder="1" applyAlignment="1">
      <alignment/>
      <protection/>
    </xf>
    <xf numFmtId="0" fontId="49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49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45" fillId="24" borderId="0" xfId="0" applyFont="1" applyFill="1" applyAlignment="1">
      <alignment vertical="center" wrapText="1"/>
    </xf>
    <xf numFmtId="0" fontId="45" fillId="24" borderId="0" xfId="0" applyFont="1" applyFill="1" applyBorder="1" applyAlignment="1">
      <alignment/>
    </xf>
    <xf numFmtId="169" fontId="8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69" fontId="10" fillId="24" borderId="0" xfId="0" applyNumberFormat="1" applyFont="1" applyFill="1" applyBorder="1" applyAlignment="1">
      <alignment/>
    </xf>
    <xf numFmtId="169" fontId="1" fillId="24" borderId="0" xfId="0" applyNumberFormat="1" applyFont="1" applyFill="1" applyBorder="1" applyAlignment="1">
      <alignment/>
    </xf>
    <xf numFmtId="4" fontId="45" fillId="24" borderId="0" xfId="0" applyNumberFormat="1" applyFont="1" applyFill="1" applyBorder="1" applyAlignment="1">
      <alignment vertical="center" wrapText="1"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174" fontId="51" fillId="24" borderId="0" xfId="111" applyFont="1" applyFill="1" applyBorder="1" applyAlignment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74" fontId="43" fillId="24" borderId="0" xfId="111" applyFont="1" applyFill="1" applyBorder="1" applyAlignment="1">
      <alignment/>
      <protection/>
    </xf>
    <xf numFmtId="3" fontId="45" fillId="24" borderId="0" xfId="0" applyNumberFormat="1" applyFont="1" applyFill="1" applyAlignment="1">
      <alignment vertical="center" wrapText="1"/>
    </xf>
    <xf numFmtId="204" fontId="45" fillId="24" borderId="0" xfId="0" applyNumberFormat="1" applyFont="1" applyFill="1" applyAlignment="1">
      <alignment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5" fillId="24" borderId="11" xfId="0" applyFont="1" applyFill="1" applyBorder="1" applyAlignment="1">
      <alignment vertical="center" wrapText="1"/>
    </xf>
    <xf numFmtId="0" fontId="45" fillId="24" borderId="0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vertical="center" wrapText="1"/>
    </xf>
    <xf numFmtId="0" fontId="45" fillId="24" borderId="11" xfId="0" applyFont="1" applyFill="1" applyBorder="1" applyAlignment="1">
      <alignment/>
    </xf>
    <xf numFmtId="3" fontId="45" fillId="24" borderId="0" xfId="0" applyNumberFormat="1" applyFont="1" applyFill="1" applyAlignment="1">
      <alignment horizontal="center"/>
    </xf>
    <xf numFmtId="0" fontId="45" fillId="24" borderId="0" xfId="0" applyFont="1" applyFill="1" applyBorder="1" applyAlignment="1">
      <alignment vertical="center"/>
    </xf>
    <xf numFmtId="0" fontId="44" fillId="24" borderId="10" xfId="0" applyFont="1" applyFill="1" applyBorder="1" applyAlignment="1">
      <alignment horizontal="center"/>
    </xf>
    <xf numFmtId="49" fontId="52" fillId="24" borderId="0" xfId="0" applyNumberFormat="1" applyFont="1" applyFill="1" applyAlignment="1">
      <alignment vertical="top"/>
    </xf>
    <xf numFmtId="0" fontId="44" fillId="24" borderId="10" xfId="0" applyFont="1" applyFill="1" applyBorder="1" applyAlignment="1">
      <alignment horizontal="left"/>
    </xf>
    <xf numFmtId="0" fontId="44" fillId="24" borderId="0" xfId="0" applyFont="1" applyFill="1" applyBorder="1" applyAlignment="1">
      <alignment vertical="center" wrapText="1"/>
    </xf>
    <xf numFmtId="3" fontId="44" fillId="24" borderId="0" xfId="0" applyNumberFormat="1" applyFont="1" applyFill="1" applyBorder="1" applyAlignment="1">
      <alignment vertical="center" wrapText="1"/>
    </xf>
    <xf numFmtId="204" fontId="44" fillId="24" borderId="0" xfId="0" applyNumberFormat="1" applyFont="1" applyFill="1" applyBorder="1" applyAlignment="1">
      <alignment vertical="center" wrapText="1"/>
    </xf>
    <xf numFmtId="0" fontId="44" fillId="24" borderId="0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0" fontId="43" fillId="24" borderId="0" xfId="0" applyFont="1" applyFill="1" applyAlignment="1">
      <alignment horizontal="right"/>
    </xf>
    <xf numFmtId="3" fontId="45" fillId="24" borderId="0" xfId="0" applyNumberFormat="1" applyFont="1" applyFill="1" applyBorder="1" applyAlignment="1">
      <alignment vertical="center" wrapText="1"/>
    </xf>
    <xf numFmtId="3" fontId="7" fillId="24" borderId="10" xfId="0" applyNumberFormat="1" applyFont="1" applyFill="1" applyBorder="1" applyAlignment="1">
      <alignment/>
    </xf>
    <xf numFmtId="0" fontId="45" fillId="0" borderId="0" xfId="0" applyFont="1" applyAlignment="1">
      <alignment vertical="top" wrapText="1"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45" fillId="24" borderId="0" xfId="0" applyFont="1" applyFill="1" applyAlignment="1">
      <alignment vertical="center" wrapText="1"/>
    </xf>
    <xf numFmtId="3" fontId="45" fillId="24" borderId="0" xfId="0" applyNumberFormat="1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3" fontId="45" fillId="24" borderId="0" xfId="0" applyNumberFormat="1" applyFont="1" applyFill="1" applyBorder="1" applyAlignment="1">
      <alignment horizontal="center"/>
    </xf>
    <xf numFmtId="0" fontId="57" fillId="24" borderId="0" xfId="0" applyFont="1" applyFill="1" applyAlignment="1">
      <alignment/>
    </xf>
    <xf numFmtId="49" fontId="45" fillId="24" borderId="0" xfId="0" applyNumberFormat="1" applyFont="1" applyFill="1" applyAlignment="1">
      <alignment horizontal="left"/>
    </xf>
    <xf numFmtId="49" fontId="45" fillId="24" borderId="0" xfId="0" applyNumberFormat="1" applyFont="1" applyFill="1" applyAlignment="1">
      <alignment horizontal="left" vertical="top"/>
    </xf>
    <xf numFmtId="0" fontId="45" fillId="24" borderId="0" xfId="0" applyFont="1" applyFill="1" applyAlignment="1">
      <alignment horizontal="left" vertical="top"/>
    </xf>
    <xf numFmtId="3" fontId="0" fillId="24" borderId="0" xfId="0" applyNumberFormat="1" applyFill="1" applyAlignment="1">
      <alignment/>
    </xf>
    <xf numFmtId="3" fontId="44" fillId="24" borderId="10" xfId="0" applyNumberFormat="1" applyFont="1" applyFill="1" applyBorder="1" applyAlignment="1">
      <alignment/>
    </xf>
    <xf numFmtId="3" fontId="45" fillId="24" borderId="0" xfId="0" applyNumberFormat="1" applyFont="1" applyFill="1" applyAlignment="1">
      <alignment/>
    </xf>
    <xf numFmtId="3" fontId="45" fillId="24" borderId="12" xfId="0" applyNumberFormat="1" applyFont="1" applyFill="1" applyBorder="1" applyAlignment="1">
      <alignment vertical="center" wrapText="1"/>
    </xf>
    <xf numFmtId="3" fontId="45" fillId="24" borderId="12" xfId="0" applyNumberFormat="1" applyFont="1" applyFill="1" applyBorder="1" applyAlignment="1">
      <alignment vertical="center" wrapText="1"/>
    </xf>
    <xf numFmtId="0" fontId="58" fillId="24" borderId="0" xfId="0" applyFont="1" applyFill="1" applyAlignment="1">
      <alignment horizontal="right"/>
    </xf>
    <xf numFmtId="0" fontId="59" fillId="24" borderId="10" xfId="0" applyFont="1" applyFill="1" applyBorder="1" applyAlignment="1">
      <alignment horizontal="right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169" fontId="60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61" fillId="24" borderId="0" xfId="0" applyFont="1" applyFill="1" applyAlignment="1">
      <alignment/>
    </xf>
    <xf numFmtId="170" fontId="8" fillId="24" borderId="10" xfId="0" applyNumberFormat="1" applyFont="1" applyFill="1" applyBorder="1" applyAlignment="1">
      <alignment/>
    </xf>
    <xf numFmtId="0" fontId="57" fillId="24" borderId="0" xfId="0" applyFont="1" applyFill="1" applyBorder="1" applyAlignment="1">
      <alignment horizontal="right"/>
    </xf>
    <xf numFmtId="0" fontId="57" fillId="24" borderId="0" xfId="0" applyFont="1" applyFill="1" applyBorder="1" applyAlignment="1">
      <alignment horizontal="left"/>
    </xf>
    <xf numFmtId="169" fontId="57" fillId="24" borderId="0" xfId="0" applyNumberFormat="1" applyFont="1" applyFill="1" applyBorder="1" applyAlignment="1">
      <alignment/>
    </xf>
    <xf numFmtId="0" fontId="57" fillId="24" borderId="0" xfId="0" applyFont="1" applyFill="1" applyBorder="1" applyAlignment="1">
      <alignment vertical="top"/>
    </xf>
    <xf numFmtId="49" fontId="57" fillId="24" borderId="0" xfId="0" applyNumberFormat="1" applyFont="1" applyFill="1" applyBorder="1" applyAlignment="1">
      <alignment/>
    </xf>
    <xf numFmtId="3" fontId="46" fillId="24" borderId="0" xfId="0" applyNumberFormat="1" applyFont="1" applyFill="1" applyBorder="1" applyAlignment="1">
      <alignment vertical="center" wrapText="1"/>
    </xf>
    <xf numFmtId="204" fontId="46" fillId="24" borderId="0" xfId="0" applyNumberFormat="1" applyFont="1" applyFill="1" applyBorder="1" applyAlignment="1">
      <alignment vertical="center" wrapText="1"/>
    </xf>
    <xf numFmtId="2" fontId="45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4" fontId="45" fillId="24" borderId="0" xfId="0" applyNumberFormat="1" applyFont="1" applyFill="1" applyAlignment="1">
      <alignment/>
    </xf>
    <xf numFmtId="166" fontId="45" fillId="24" borderId="0" xfId="0" applyNumberFormat="1" applyFont="1" applyFill="1" applyAlignment="1">
      <alignment/>
    </xf>
    <xf numFmtId="0" fontId="45" fillId="0" borderId="0" xfId="0" applyFont="1" applyBorder="1" applyAlignment="1">
      <alignment vertical="top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73" fillId="24" borderId="0" xfId="0" applyFont="1" applyFill="1" applyAlignment="1">
      <alignment/>
    </xf>
    <xf numFmtId="0" fontId="74" fillId="0" borderId="0" xfId="98" applyFont="1" applyAlignment="1" applyProtection="1">
      <alignment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169" fontId="75" fillId="0" borderId="0" xfId="0" applyNumberFormat="1" applyFont="1" applyAlignment="1">
      <alignment horizontal="right"/>
    </xf>
    <xf numFmtId="0" fontId="8" fillId="25" borderId="0" xfId="0" applyFont="1" applyFill="1" applyAlignment="1">
      <alignment/>
    </xf>
    <xf numFmtId="3" fontId="6" fillId="24" borderId="0" xfId="0" applyNumberFormat="1" applyFont="1" applyFill="1" applyAlignment="1">
      <alignment vertical="center" wrapText="1"/>
    </xf>
    <xf numFmtId="3" fontId="45" fillId="0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right" vertical="top" wrapText="1"/>
    </xf>
    <xf numFmtId="3" fontId="45" fillId="24" borderId="0" xfId="0" applyNumberFormat="1" applyFont="1" applyFill="1" applyAlignment="1">
      <alignment horizontal="center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45" fillId="24" borderId="11" xfId="0" applyFont="1" applyFill="1" applyBorder="1" applyAlignment="1">
      <alignment horizontal="center"/>
    </xf>
    <xf numFmtId="0" fontId="45" fillId="24" borderId="0" xfId="0" applyFont="1" applyFill="1" applyAlignment="1">
      <alignment horizontal="center"/>
    </xf>
    <xf numFmtId="0" fontId="45" fillId="24" borderId="10" xfId="0" applyFont="1" applyFill="1" applyBorder="1" applyAlignment="1">
      <alignment horizontal="center"/>
    </xf>
    <xf numFmtId="166" fontId="45" fillId="24" borderId="0" xfId="0" applyNumberFormat="1" applyFont="1" applyFill="1" applyAlignment="1">
      <alignment vertical="center" wrapText="1"/>
    </xf>
    <xf numFmtId="166" fontId="45" fillId="24" borderId="0" xfId="0" applyNumberFormat="1" applyFont="1" applyFill="1" applyBorder="1" applyAlignment="1">
      <alignment vertical="center" wrapText="1"/>
    </xf>
    <xf numFmtId="0" fontId="45" fillId="24" borderId="0" xfId="0" applyFont="1" applyFill="1" applyBorder="1" applyAlignment="1">
      <alignment vertical="center" wrapText="1"/>
    </xf>
    <xf numFmtId="0" fontId="63" fillId="24" borderId="10" xfId="0" applyFont="1" applyFill="1" applyBorder="1" applyAlignment="1">
      <alignment vertical="center" wrapText="1"/>
    </xf>
    <xf numFmtId="169" fontId="57" fillId="24" borderId="0" xfId="0" applyNumberFormat="1" applyFont="1" applyFill="1" applyBorder="1" applyAlignment="1">
      <alignment horizontal="left" vertical="center" wrapText="1"/>
    </xf>
    <xf numFmtId="0" fontId="45" fillId="26" borderId="0" xfId="0" applyFont="1" applyFill="1" applyAlignment="1">
      <alignment horizontal="left"/>
    </xf>
    <xf numFmtId="2" fontId="45" fillId="26" borderId="0" xfId="0" applyNumberFormat="1" applyFont="1" applyFill="1" applyBorder="1" applyAlignment="1">
      <alignment horizontal="right" vertical="top" wrapText="1"/>
    </xf>
    <xf numFmtId="3" fontId="45" fillId="26" borderId="0" xfId="0" applyNumberFormat="1" applyFont="1" applyFill="1" applyBorder="1" applyAlignment="1">
      <alignment horizontal="right" vertical="top" wrapText="1"/>
    </xf>
    <xf numFmtId="3" fontId="44" fillId="26" borderId="0" xfId="0" applyNumberFormat="1" applyFont="1" applyFill="1" applyBorder="1" applyAlignment="1">
      <alignment horizontal="right" vertical="top" wrapText="1"/>
    </xf>
    <xf numFmtId="0" fontId="45" fillId="26" borderId="0" xfId="0" applyFont="1" applyFill="1" applyAlignment="1">
      <alignment/>
    </xf>
    <xf numFmtId="3" fontId="45" fillId="26" borderId="0" xfId="0" applyNumberFormat="1" applyFont="1" applyFill="1" applyAlignment="1">
      <alignment/>
    </xf>
    <xf numFmtId="0" fontId="45" fillId="26" borderId="0" xfId="0" applyFont="1" applyFill="1" applyAlignment="1">
      <alignment vertical="center" wrapText="1"/>
    </xf>
    <xf numFmtId="3" fontId="45" fillId="26" borderId="0" xfId="0" applyNumberFormat="1" applyFont="1" applyFill="1" applyAlignment="1">
      <alignment vertical="center" wrapText="1"/>
    </xf>
    <xf numFmtId="204" fontId="45" fillId="26" borderId="0" xfId="0" applyNumberFormat="1" applyFont="1" applyFill="1" applyAlignment="1">
      <alignment vertical="center" wrapText="1"/>
    </xf>
    <xf numFmtId="0" fontId="44" fillId="27" borderId="0" xfId="0" applyFont="1" applyFill="1" applyAlignment="1">
      <alignment vertical="center" wrapText="1"/>
    </xf>
    <xf numFmtId="3" fontId="44" fillId="27" borderId="0" xfId="0" applyNumberFormat="1" applyFont="1" applyFill="1" applyAlignment="1">
      <alignment vertical="center" wrapText="1"/>
    </xf>
    <xf numFmtId="204" fontId="44" fillId="27" borderId="0" xfId="0" applyNumberFormat="1" applyFont="1" applyFill="1" applyAlignment="1">
      <alignment vertical="center" wrapText="1"/>
    </xf>
    <xf numFmtId="0" fontId="44" fillId="27" borderId="10" xfId="0" applyFont="1" applyFill="1" applyBorder="1" applyAlignment="1">
      <alignment horizontal="left" vertical="center" wrapText="1"/>
    </xf>
    <xf numFmtId="3" fontId="44" fillId="27" borderId="10" xfId="0" applyNumberFormat="1" applyFont="1" applyFill="1" applyBorder="1" applyAlignment="1">
      <alignment vertical="center" wrapText="1"/>
    </xf>
    <xf numFmtId="204" fontId="44" fillId="27" borderId="10" xfId="0" applyNumberFormat="1" applyFont="1" applyFill="1" applyBorder="1" applyAlignment="1">
      <alignment vertical="center" wrapText="1"/>
    </xf>
    <xf numFmtId="3" fontId="45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Alignment="1">
      <alignment vertical="center" wrapText="1"/>
    </xf>
    <xf numFmtId="0" fontId="16" fillId="24" borderId="0" xfId="0" applyFont="1" applyFill="1" applyBorder="1" applyAlignment="1">
      <alignment/>
    </xf>
    <xf numFmtId="0" fontId="54" fillId="24" borderId="0" xfId="0" applyFont="1" applyFill="1" applyBorder="1" applyAlignment="1">
      <alignment/>
    </xf>
    <xf numFmtId="0" fontId="54" fillId="24" borderId="0" xfId="0" applyFont="1" applyFill="1" applyBorder="1" applyAlignment="1">
      <alignment/>
    </xf>
    <xf numFmtId="0" fontId="54" fillId="24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16" fillId="0" borderId="0" xfId="0" applyFont="1" applyBorder="1" applyAlignment="1">
      <alignment vertical="center"/>
    </xf>
    <xf numFmtId="3" fontId="45" fillId="27" borderId="0" xfId="0" applyNumberFormat="1" applyFont="1" applyFill="1" applyAlignment="1">
      <alignment/>
    </xf>
    <xf numFmtId="0" fontId="45" fillId="26" borderId="0" xfId="0" applyFont="1" applyFill="1" applyAlignment="1">
      <alignment/>
    </xf>
    <xf numFmtId="49" fontId="45" fillId="26" borderId="0" xfId="0" applyNumberFormat="1" applyFont="1" applyFill="1" applyAlignment="1">
      <alignment horizontal="left"/>
    </xf>
    <xf numFmtId="49" fontId="45" fillId="26" borderId="0" xfId="0" applyNumberFormat="1" applyFont="1" applyFill="1" applyAlignment="1">
      <alignment horizontal="left" vertical="top"/>
    </xf>
    <xf numFmtId="0" fontId="45" fillId="26" borderId="0" xfId="0" applyFont="1" applyFill="1" applyAlignment="1">
      <alignment horizontal="left" vertical="center" wrapText="1"/>
    </xf>
    <xf numFmtId="49" fontId="45" fillId="26" borderId="0" xfId="0" applyNumberFormat="1" applyFont="1" applyFill="1" applyAlignment="1">
      <alignment horizontal="left" vertical="center"/>
    </xf>
    <xf numFmtId="3" fontId="45" fillId="26" borderId="0" xfId="0" applyNumberFormat="1" applyFont="1" applyFill="1" applyAlignment="1">
      <alignment horizontal="right" vertical="center"/>
    </xf>
    <xf numFmtId="0" fontId="45" fillId="26" borderId="0" xfId="0" applyFont="1" applyFill="1" applyAlignment="1">
      <alignment horizontal="left" vertical="top"/>
    </xf>
    <xf numFmtId="3" fontId="44" fillId="26" borderId="0" xfId="0" applyNumberFormat="1" applyFont="1" applyFill="1" applyAlignment="1">
      <alignment/>
    </xf>
    <xf numFmtId="0" fontId="45" fillId="26" borderId="0" xfId="0" applyFont="1" applyFill="1" applyAlignment="1">
      <alignment vertical="top" wrapText="1"/>
    </xf>
    <xf numFmtId="3" fontId="44" fillId="26" borderId="0" xfId="0" applyNumberFormat="1" applyFont="1" applyFill="1" applyAlignment="1" applyProtection="1">
      <alignment/>
      <protection/>
    </xf>
    <xf numFmtId="168" fontId="45" fillId="27" borderId="0" xfId="0" applyNumberFormat="1" applyFont="1" applyFill="1" applyAlignment="1">
      <alignment/>
    </xf>
    <xf numFmtId="3" fontId="44" fillId="27" borderId="0" xfId="0" applyNumberFormat="1" applyFont="1" applyFill="1" applyAlignment="1">
      <alignment/>
    </xf>
    <xf numFmtId="169" fontId="45" fillId="27" borderId="0" xfId="0" applyNumberFormat="1" applyFont="1" applyFill="1" applyAlignment="1">
      <alignment horizontal="right"/>
    </xf>
    <xf numFmtId="0" fontId="45" fillId="27" borderId="10" xfId="0" applyFont="1" applyFill="1" applyBorder="1" applyAlignment="1">
      <alignment/>
    </xf>
    <xf numFmtId="169" fontId="44" fillId="27" borderId="10" xfId="0" applyNumberFormat="1" applyFont="1" applyFill="1" applyBorder="1" applyAlignment="1">
      <alignment/>
    </xf>
    <xf numFmtId="3" fontId="44" fillId="27" borderId="10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0" borderId="0" xfId="0" applyFont="1" applyAlignment="1">
      <alignment/>
    </xf>
    <xf numFmtId="0" fontId="54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right" vertical="center" wrapText="1"/>
    </xf>
    <xf numFmtId="0" fontId="45" fillId="28" borderId="0" xfId="0" applyFont="1" applyFill="1" applyAlignment="1">
      <alignment/>
    </xf>
    <xf numFmtId="0" fontId="44" fillId="28" borderId="0" xfId="0" applyFont="1" applyFill="1" applyAlignment="1">
      <alignment/>
    </xf>
    <xf numFmtId="168" fontId="7" fillId="28" borderId="0" xfId="0" applyNumberFormat="1" applyFont="1" applyFill="1" applyAlignment="1">
      <alignment horizontal="center"/>
    </xf>
    <xf numFmtId="0" fontId="45" fillId="28" borderId="10" xfId="0" applyFont="1" applyFill="1" applyBorder="1" applyAlignment="1">
      <alignment/>
    </xf>
    <xf numFmtId="168" fontId="7" fillId="28" borderId="10" xfId="0" applyNumberFormat="1" applyFont="1" applyFill="1" applyBorder="1" applyAlignment="1">
      <alignment horizontal="center"/>
    </xf>
    <xf numFmtId="0" fontId="45" fillId="28" borderId="0" xfId="0" applyFont="1" applyFill="1" applyAlignment="1">
      <alignment/>
    </xf>
    <xf numFmtId="0" fontId="44" fillId="28" borderId="0" xfId="0" applyFont="1" applyFill="1" applyAlignment="1">
      <alignment/>
    </xf>
    <xf numFmtId="0" fontId="44" fillId="28" borderId="0" xfId="0" applyFont="1" applyFill="1" applyAlignment="1">
      <alignment horizontal="right"/>
    </xf>
    <xf numFmtId="0" fontId="45" fillId="28" borderId="10" xfId="0" applyFont="1" applyFill="1" applyBorder="1" applyAlignment="1">
      <alignment horizontal="left"/>
    </xf>
    <xf numFmtId="0" fontId="44" fillId="28" borderId="10" xfId="0" applyFont="1" applyFill="1" applyBorder="1" applyAlignment="1">
      <alignment horizontal="right"/>
    </xf>
    <xf numFmtId="224" fontId="45" fillId="27" borderId="0" xfId="0" applyNumberFormat="1" applyFont="1" applyFill="1" applyAlignment="1">
      <alignment horizontal="right"/>
    </xf>
    <xf numFmtId="0" fontId="45" fillId="28" borderId="0" xfId="0" applyFont="1" applyFill="1" applyAlignment="1">
      <alignment horizontal="right"/>
    </xf>
    <xf numFmtId="0" fontId="45" fillId="28" borderId="0" xfId="0" applyFont="1" applyFill="1" applyAlignment="1">
      <alignment horizontal="left"/>
    </xf>
    <xf numFmtId="190" fontId="44" fillId="28" borderId="0" xfId="0" applyNumberFormat="1" applyFont="1" applyFill="1" applyAlignment="1" applyProtection="1">
      <alignment horizontal="right"/>
      <protection/>
    </xf>
    <xf numFmtId="0" fontId="45" fillId="28" borderId="14" xfId="0" applyFont="1" applyFill="1" applyBorder="1" applyAlignment="1">
      <alignment horizontal="right"/>
    </xf>
    <xf numFmtId="190" fontId="45" fillId="28" borderId="0" xfId="0" applyNumberFormat="1" applyFont="1" applyFill="1" applyBorder="1" applyAlignment="1" applyProtection="1">
      <alignment horizontal="right"/>
      <protection/>
    </xf>
    <xf numFmtId="190" fontId="45" fillId="28" borderId="0" xfId="0" applyNumberFormat="1" applyFont="1" applyFill="1" applyAlignment="1" applyProtection="1">
      <alignment horizontal="right"/>
      <protection/>
    </xf>
    <xf numFmtId="0" fontId="45" fillId="28" borderId="10" xfId="0" applyFont="1" applyFill="1" applyBorder="1" applyAlignment="1">
      <alignment horizontal="right"/>
    </xf>
    <xf numFmtId="2" fontId="45" fillId="28" borderId="10" xfId="0" applyNumberFormat="1" applyFont="1" applyFill="1" applyBorder="1" applyAlignment="1">
      <alignment horizontal="right"/>
    </xf>
    <xf numFmtId="190" fontId="45" fillId="28" borderId="10" xfId="0" applyNumberFormat="1" applyFont="1" applyFill="1" applyBorder="1" applyAlignment="1" applyProtection="1">
      <alignment horizontal="right" wrapText="1"/>
      <protection/>
    </xf>
    <xf numFmtId="190" fontId="45" fillId="28" borderId="10" xfId="0" applyNumberFormat="1" applyFont="1" applyFill="1" applyBorder="1" applyAlignment="1" applyProtection="1">
      <alignment horizontal="right"/>
      <protection/>
    </xf>
    <xf numFmtId="190" fontId="45" fillId="28" borderId="10" xfId="0" applyNumberFormat="1" applyFont="1" applyFill="1" applyBorder="1" applyAlignment="1" applyProtection="1">
      <alignment horizontal="center" wrapText="1"/>
      <protection/>
    </xf>
    <xf numFmtId="190" fontId="44" fillId="28" borderId="10" xfId="0" applyNumberFormat="1" applyFont="1" applyFill="1" applyBorder="1" applyAlignment="1" applyProtection="1">
      <alignment horizontal="right"/>
      <protection/>
    </xf>
    <xf numFmtId="0" fontId="8" fillId="28" borderId="11" xfId="0" applyFont="1" applyFill="1" applyBorder="1" applyAlignment="1">
      <alignment/>
    </xf>
    <xf numFmtId="0" fontId="8" fillId="28" borderId="0" xfId="0" applyFont="1" applyFill="1" applyAlignment="1">
      <alignment/>
    </xf>
    <xf numFmtId="0" fontId="45" fillId="28" borderId="10" xfId="0" applyFont="1" applyFill="1" applyBorder="1" applyAlignment="1">
      <alignment/>
    </xf>
    <xf numFmtId="180" fontId="44" fillId="28" borderId="10" xfId="0" applyNumberFormat="1" applyFont="1" applyFill="1" applyBorder="1" applyAlignment="1">
      <alignment/>
    </xf>
    <xf numFmtId="0" fontId="44" fillId="28" borderId="13" xfId="0" applyFont="1" applyFill="1" applyBorder="1" applyAlignment="1">
      <alignment/>
    </xf>
    <xf numFmtId="3" fontId="44" fillId="28" borderId="13" xfId="0" applyNumberFormat="1" applyFont="1" applyFill="1" applyBorder="1" applyAlignment="1">
      <alignment/>
    </xf>
    <xf numFmtId="0" fontId="0" fillId="28" borderId="13" xfId="0" applyFill="1" applyBorder="1" applyAlignment="1">
      <alignment/>
    </xf>
    <xf numFmtId="4" fontId="45" fillId="26" borderId="0" xfId="0" applyNumberFormat="1" applyFont="1" applyFill="1" applyAlignment="1">
      <alignment/>
    </xf>
    <xf numFmtId="166" fontId="45" fillId="26" borderId="0" xfId="0" applyNumberFormat="1" applyFont="1" applyFill="1" applyAlignment="1">
      <alignment/>
    </xf>
    <xf numFmtId="0" fontId="44" fillId="29" borderId="10" xfId="0" applyFont="1" applyFill="1" applyBorder="1" applyAlignment="1">
      <alignment/>
    </xf>
    <xf numFmtId="4" fontId="44" fillId="29" borderId="0" xfId="0" applyNumberFormat="1" applyFont="1" applyFill="1" applyAlignment="1">
      <alignment/>
    </xf>
    <xf numFmtId="166" fontId="45" fillId="29" borderId="0" xfId="0" applyNumberFormat="1" applyFont="1" applyFill="1" applyAlignment="1">
      <alignment/>
    </xf>
    <xf numFmtId="4" fontId="44" fillId="29" borderId="10" xfId="0" applyNumberFormat="1" applyFont="1" applyFill="1" applyBorder="1" applyAlignment="1">
      <alignment/>
    </xf>
    <xf numFmtId="0" fontId="44" fillId="29" borderId="0" xfId="0" applyFont="1" applyFill="1" applyAlignment="1">
      <alignment/>
    </xf>
    <xf numFmtId="0" fontId="45" fillId="29" borderId="0" xfId="0" applyFont="1" applyFill="1" applyAlignment="1">
      <alignment/>
    </xf>
    <xf numFmtId="170" fontId="44" fillId="29" borderId="0" xfId="0" applyNumberFormat="1" applyFont="1" applyFill="1" applyBorder="1" applyAlignment="1">
      <alignment/>
    </xf>
    <xf numFmtId="0" fontId="45" fillId="26" borderId="0" xfId="0" applyFont="1" applyFill="1" applyBorder="1" applyAlignment="1">
      <alignment/>
    </xf>
    <xf numFmtId="195" fontId="45" fillId="26" borderId="0" xfId="0" applyNumberFormat="1" applyFont="1" applyFill="1" applyBorder="1" applyAlignment="1">
      <alignment/>
    </xf>
    <xf numFmtId="170" fontId="45" fillId="26" borderId="0" xfId="0" applyNumberFormat="1" applyFont="1" applyFill="1" applyAlignment="1">
      <alignment/>
    </xf>
    <xf numFmtId="0" fontId="45" fillId="26" borderId="0" xfId="0" applyFont="1" applyFill="1" applyAlignment="1">
      <alignment horizontal="right"/>
    </xf>
    <xf numFmtId="3" fontId="45" fillId="26" borderId="0" xfId="0" applyNumberFormat="1" applyFont="1" applyFill="1" applyAlignment="1">
      <alignment/>
    </xf>
    <xf numFmtId="166" fontId="45" fillId="26" borderId="0" xfId="0" applyNumberFormat="1" applyFont="1" applyFill="1" applyAlignment="1">
      <alignment/>
    </xf>
    <xf numFmtId="0" fontId="44" fillId="29" borderId="0" xfId="0" applyFont="1" applyFill="1" applyBorder="1" applyAlignment="1">
      <alignment/>
    </xf>
    <xf numFmtId="3" fontId="44" fillId="29" borderId="0" xfId="0" applyNumberFormat="1" applyFont="1" applyFill="1" applyAlignment="1">
      <alignment/>
    </xf>
    <xf numFmtId="166" fontId="45" fillId="29" borderId="0" xfId="0" applyNumberFormat="1" applyFont="1" applyFill="1" applyAlignment="1">
      <alignment/>
    </xf>
    <xf numFmtId="3" fontId="76" fillId="26" borderId="0" xfId="0" applyNumberFormat="1" applyFont="1" applyFill="1" applyAlignment="1">
      <alignment/>
    </xf>
    <xf numFmtId="0" fontId="57" fillId="25" borderId="0" xfId="0" applyFont="1" applyFill="1" applyAlignment="1">
      <alignment horizontal="right"/>
    </xf>
    <xf numFmtId="0" fontId="57" fillId="25" borderId="0" xfId="0" applyFont="1" applyFill="1" applyAlignment="1">
      <alignment/>
    </xf>
    <xf numFmtId="3" fontId="57" fillId="25" borderId="0" xfId="0" applyNumberFormat="1" applyFont="1" applyFill="1" applyAlignment="1">
      <alignment/>
    </xf>
    <xf numFmtId="3" fontId="45" fillId="25" borderId="0" xfId="0" applyNumberFormat="1" applyFont="1" applyFill="1" applyAlignment="1">
      <alignment/>
    </xf>
    <xf numFmtId="3" fontId="45" fillId="25" borderId="0" xfId="0" applyNumberFormat="1" applyFont="1" applyFill="1" applyAlignment="1">
      <alignment/>
    </xf>
    <xf numFmtId="166" fontId="45" fillId="25" borderId="0" xfId="0" applyNumberFormat="1" applyFont="1" applyFill="1" applyAlignment="1">
      <alignment/>
    </xf>
    <xf numFmtId="0" fontId="0" fillId="25" borderId="0" xfId="0" applyFill="1" applyBorder="1" applyAlignment="1">
      <alignment/>
    </xf>
    <xf numFmtId="0" fontId="44" fillId="28" borderId="13" xfId="0" applyFont="1" applyFill="1" applyBorder="1" applyAlignment="1">
      <alignment horizontal="center"/>
    </xf>
    <xf numFmtId="0" fontId="43" fillId="28" borderId="13" xfId="0" applyFont="1" applyFill="1" applyBorder="1" applyAlignment="1">
      <alignment horizontal="center" vertical="center" wrapText="1"/>
    </xf>
    <xf numFmtId="1" fontId="44" fillId="24" borderId="10" xfId="0" applyNumberFormat="1" applyFont="1" applyFill="1" applyBorder="1" applyAlignment="1">
      <alignment vertical="center" wrapText="1"/>
    </xf>
    <xf numFmtId="0" fontId="45" fillId="26" borderId="0" xfId="0" applyFont="1" applyFill="1" applyAlignment="1">
      <alignment horizontal="center" vertical="center"/>
    </xf>
    <xf numFmtId="3" fontId="45" fillId="26" borderId="0" xfId="0" applyNumberFormat="1" applyFont="1" applyFill="1" applyAlignment="1">
      <alignment horizontal="center" vertical="center"/>
    </xf>
    <xf numFmtId="166" fontId="45" fillId="26" borderId="0" xfId="0" applyNumberFormat="1" applyFont="1" applyFill="1" applyAlignment="1">
      <alignment vertical="center" wrapText="1"/>
    </xf>
    <xf numFmtId="0" fontId="45" fillId="26" borderId="0" xfId="0" applyFont="1" applyFill="1" applyAlignment="1">
      <alignment vertical="center" wrapText="1"/>
    </xf>
    <xf numFmtId="0" fontId="45" fillId="24" borderId="0" xfId="0" applyFont="1" applyFill="1" applyAlignment="1">
      <alignment horizontal="center" vertical="center" wrapText="1"/>
    </xf>
    <xf numFmtId="0" fontId="45" fillId="24" borderId="0" xfId="0" applyFont="1" applyFill="1" applyAlignment="1">
      <alignment horizontal="center" vertical="center" wrapText="1"/>
    </xf>
    <xf numFmtId="0" fontId="43" fillId="28" borderId="13" xfId="0" applyFont="1" applyFill="1" applyBorder="1" applyAlignment="1">
      <alignment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center" vertical="center" wrapText="1"/>
    </xf>
    <xf numFmtId="3" fontId="44" fillId="24" borderId="16" xfId="0" applyNumberFormat="1" applyFont="1" applyFill="1" applyBorder="1" applyAlignment="1">
      <alignment horizontal="center" vertical="center" wrapText="1"/>
    </xf>
    <xf numFmtId="3" fontId="44" fillId="24" borderId="17" xfId="0" applyNumberFormat="1" applyFont="1" applyFill="1" applyBorder="1" applyAlignment="1">
      <alignment horizontal="center" vertical="center" wrapText="1"/>
    </xf>
    <xf numFmtId="204" fontId="45" fillId="24" borderId="18" xfId="0" applyNumberFormat="1" applyFont="1" applyFill="1" applyBorder="1" applyAlignment="1">
      <alignment vertical="center" wrapText="1"/>
    </xf>
    <xf numFmtId="204" fontId="45" fillId="24" borderId="19" xfId="0" applyNumberFormat="1" applyFont="1" applyFill="1" applyBorder="1" applyAlignment="1">
      <alignment vertical="center" wrapText="1"/>
    </xf>
    <xf numFmtId="0" fontId="44" fillId="28" borderId="18" xfId="0" applyFont="1" applyFill="1" applyBorder="1" applyAlignment="1">
      <alignment horizontal="center" vertical="center" wrapText="1"/>
    </xf>
    <xf numFmtId="204" fontId="45" fillId="24" borderId="0" xfId="0" applyNumberFormat="1" applyFont="1" applyFill="1" applyBorder="1" applyAlignment="1">
      <alignment vertical="center" wrapText="1"/>
    </xf>
    <xf numFmtId="204" fontId="45" fillId="24" borderId="11" xfId="0" applyNumberFormat="1" applyFont="1" applyFill="1" applyBorder="1" applyAlignment="1">
      <alignment vertical="center" wrapText="1"/>
    </xf>
    <xf numFmtId="3" fontId="45" fillId="24" borderId="20" xfId="0" applyNumberFormat="1" applyFont="1" applyFill="1" applyBorder="1" applyAlignment="1">
      <alignment vertical="center" wrapText="1"/>
    </xf>
    <xf numFmtId="204" fontId="45" fillId="24" borderId="21" xfId="0" applyNumberFormat="1" applyFont="1" applyFill="1" applyBorder="1" applyAlignment="1">
      <alignment vertical="center" wrapText="1"/>
    </xf>
    <xf numFmtId="204" fontId="45" fillId="24" borderId="11" xfId="0" applyNumberFormat="1" applyFont="1" applyFill="1" applyBorder="1" applyAlignment="1">
      <alignment vertical="center" wrapText="1"/>
    </xf>
    <xf numFmtId="204" fontId="45" fillId="24" borderId="0" xfId="0" applyNumberFormat="1" applyFont="1" applyFill="1" applyBorder="1" applyAlignment="1">
      <alignment vertical="center" wrapText="1"/>
    </xf>
    <xf numFmtId="204" fontId="0" fillId="24" borderId="10" xfId="0" applyNumberFormat="1" applyFill="1" applyBorder="1" applyAlignment="1">
      <alignment/>
    </xf>
    <xf numFmtId="0" fontId="45" fillId="26" borderId="0" xfId="0" applyFont="1" applyFill="1" applyAlignment="1">
      <alignment horizontal="center" vertical="center" wrapText="1"/>
    </xf>
    <xf numFmtId="3" fontId="45" fillId="26" borderId="0" xfId="0" applyNumberFormat="1" applyFont="1" applyFill="1" applyBorder="1" applyAlignment="1">
      <alignment vertical="center" wrapText="1"/>
    </xf>
    <xf numFmtId="204" fontId="45" fillId="26" borderId="19" xfId="0" applyNumberFormat="1" applyFont="1" applyFill="1" applyBorder="1" applyAlignment="1">
      <alignment vertical="center" wrapText="1"/>
    </xf>
    <xf numFmtId="3" fontId="45" fillId="26" borderId="12" xfId="0" applyNumberFormat="1" applyFont="1" applyFill="1" applyBorder="1" applyAlignment="1">
      <alignment vertical="center" wrapText="1"/>
    </xf>
    <xf numFmtId="204" fontId="45" fillId="26" borderId="0" xfId="0" applyNumberFormat="1" applyFont="1" applyFill="1" applyBorder="1" applyAlignment="1">
      <alignment vertical="center" wrapText="1"/>
    </xf>
    <xf numFmtId="3" fontId="45" fillId="26" borderId="12" xfId="0" applyNumberFormat="1" applyFont="1" applyFill="1" applyBorder="1" applyAlignment="1">
      <alignment vertical="center" wrapText="1"/>
    </xf>
    <xf numFmtId="204" fontId="45" fillId="26" borderId="0" xfId="0" applyNumberFormat="1" applyFont="1" applyFill="1" applyBorder="1" applyAlignment="1">
      <alignment vertical="center" wrapText="1"/>
    </xf>
    <xf numFmtId="3" fontId="44" fillId="26" borderId="17" xfId="0" applyNumberFormat="1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/>
    </xf>
    <xf numFmtId="0" fontId="45" fillId="28" borderId="11" xfId="0" applyFont="1" applyFill="1" applyBorder="1" applyAlignment="1">
      <alignment horizontal="right"/>
    </xf>
    <xf numFmtId="0" fontId="45" fillId="28" borderId="10" xfId="0" applyFont="1" applyFill="1" applyBorder="1" applyAlignment="1">
      <alignment horizontal="right" wrapText="1"/>
    </xf>
    <xf numFmtId="3" fontId="44" fillId="28" borderId="0" xfId="0" applyNumberFormat="1" applyFont="1" applyFill="1" applyBorder="1" applyAlignment="1">
      <alignment horizontal="right" vertical="top" wrapText="1"/>
    </xf>
    <xf numFmtId="3" fontId="58" fillId="29" borderId="0" xfId="0" applyNumberFormat="1" applyFont="1" applyFill="1" applyBorder="1" applyAlignment="1">
      <alignment horizontal="right" vertical="top" wrapText="1"/>
    </xf>
    <xf numFmtId="0" fontId="44" fillId="28" borderId="13" xfId="0" applyFont="1" applyFill="1" applyBorder="1" applyAlignment="1">
      <alignment horizontal="center" vertical="center" wrapText="1"/>
    </xf>
    <xf numFmtId="3" fontId="44" fillId="26" borderId="0" xfId="0" applyNumberFormat="1" applyFont="1" applyFill="1" applyAlignment="1">
      <alignment/>
    </xf>
    <xf numFmtId="3" fontId="58" fillId="29" borderId="0" xfId="0" applyNumberFormat="1" applyFont="1" applyFill="1" applyAlignment="1">
      <alignment/>
    </xf>
    <xf numFmtId="3" fontId="44" fillId="28" borderId="0" xfId="0" applyNumberFormat="1" applyFont="1" applyFill="1" applyAlignment="1">
      <alignment/>
    </xf>
    <xf numFmtId="0" fontId="44" fillId="28" borderId="13" xfId="0" applyFont="1" applyFill="1" applyBorder="1" applyAlignment="1">
      <alignment horizontal="center" vertical="center" wrapText="1"/>
    </xf>
    <xf numFmtId="0" fontId="45" fillId="29" borderId="11" xfId="0" applyFont="1" applyFill="1" applyBorder="1" applyAlignment="1">
      <alignment vertical="center" wrapText="1"/>
    </xf>
    <xf numFmtId="0" fontId="45" fillId="26" borderId="0" xfId="0" applyFont="1" applyFill="1" applyBorder="1" applyAlignment="1">
      <alignment vertical="center" wrapText="1"/>
    </xf>
    <xf numFmtId="0" fontId="45" fillId="29" borderId="0" xfId="0" applyFont="1" applyFill="1" applyBorder="1" applyAlignment="1">
      <alignment vertical="center" wrapText="1"/>
    </xf>
    <xf numFmtId="0" fontId="45" fillId="26" borderId="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5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/>
    </xf>
    <xf numFmtId="0" fontId="45" fillId="26" borderId="0" xfId="0" applyFont="1" applyFill="1" applyAlignment="1">
      <alignment horizontal="center"/>
    </xf>
    <xf numFmtId="0" fontId="45" fillId="29" borderId="10" xfId="0" applyFont="1" applyFill="1" applyBorder="1" applyAlignment="1">
      <alignment vertical="center" wrapText="1"/>
    </xf>
    <xf numFmtId="0" fontId="45" fillId="29" borderId="11" xfId="0" applyFont="1" applyFill="1" applyBorder="1" applyAlignment="1">
      <alignment/>
    </xf>
    <xf numFmtId="0" fontId="45" fillId="29" borderId="13" xfId="0" applyFont="1" applyFill="1" applyBorder="1" applyAlignment="1">
      <alignment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45" fillId="29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 horizontal="right" vertical="center" wrapText="1"/>
    </xf>
    <xf numFmtId="3" fontId="60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4" fontId="65" fillId="0" borderId="0" xfId="0" applyNumberFormat="1" applyFont="1" applyFill="1" applyAlignment="1">
      <alignment horizontal="right" vertical="center" wrapText="1"/>
    </xf>
    <xf numFmtId="16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13" xfId="0" applyFont="1" applyFill="1" applyBorder="1" applyAlignment="1">
      <alignment horizontal="center" vertical="center" wrapText="1"/>
    </xf>
    <xf numFmtId="3" fontId="44" fillId="24" borderId="22" xfId="0" applyNumberFormat="1" applyFont="1" applyFill="1" applyBorder="1" applyAlignment="1">
      <alignment horizontal="center"/>
    </xf>
    <xf numFmtId="3" fontId="45" fillId="24" borderId="10" xfId="0" applyNumberFormat="1" applyFont="1" applyFill="1" applyBorder="1" applyAlignment="1">
      <alignment vertical="center" wrapText="1"/>
    </xf>
    <xf numFmtId="204" fontId="45" fillId="24" borderId="21" xfId="0" applyNumberFormat="1" applyFont="1" applyFill="1" applyBorder="1" applyAlignment="1">
      <alignment vertical="center" wrapText="1"/>
    </xf>
    <xf numFmtId="204" fontId="45" fillId="24" borderId="21" xfId="0" applyNumberFormat="1" applyFont="1" applyFill="1" applyBorder="1" applyAlignment="1">
      <alignment/>
    </xf>
    <xf numFmtId="3" fontId="45" fillId="24" borderId="23" xfId="0" applyNumberFormat="1" applyFont="1" applyFill="1" applyBorder="1" applyAlignment="1">
      <alignment/>
    </xf>
    <xf numFmtId="1" fontId="45" fillId="24" borderId="23" xfId="0" applyNumberFormat="1" applyFont="1" applyFill="1" applyBorder="1" applyAlignment="1">
      <alignment/>
    </xf>
    <xf numFmtId="0" fontId="67" fillId="24" borderId="0" xfId="0" applyFont="1" applyFill="1" applyAlignment="1">
      <alignment horizontal="left"/>
    </xf>
    <xf numFmtId="0" fontId="67" fillId="24" borderId="0" xfId="0" applyFont="1" applyFill="1" applyAlignment="1">
      <alignment/>
    </xf>
    <xf numFmtId="0" fontId="49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68" fillId="24" borderId="0" xfId="0" applyFont="1" applyFill="1" applyAlignment="1">
      <alignment/>
    </xf>
    <xf numFmtId="169" fontId="16" fillId="24" borderId="0" xfId="0" applyNumberFormat="1" applyFont="1" applyFill="1" applyBorder="1" applyAlignment="1">
      <alignment horizontal="left" vertical="center" wrapText="1"/>
    </xf>
    <xf numFmtId="0" fontId="6" fillId="26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6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168" fontId="42" fillId="24" borderId="0" xfId="0" applyNumberFormat="1" applyFont="1" applyFill="1" applyAlignment="1">
      <alignment horizontal="center" vertical="justify"/>
    </xf>
    <xf numFmtId="0" fontId="6" fillId="26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4" fillId="28" borderId="24" xfId="0" applyFont="1" applyFill="1" applyBorder="1" applyAlignment="1">
      <alignment horizontal="center"/>
    </xf>
    <xf numFmtId="168" fontId="45" fillId="27" borderId="0" xfId="0" applyNumberFormat="1" applyFont="1" applyFill="1" applyAlignment="1">
      <alignment horizontal="left"/>
    </xf>
    <xf numFmtId="0" fontId="45" fillId="28" borderId="0" xfId="0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Alignment="1">
      <alignment horizontal="left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45" fillId="24" borderId="17" xfId="0" applyFont="1" applyFill="1" applyBorder="1" applyAlignment="1">
      <alignment horizontal="center" vertical="center" wrapText="1"/>
    </xf>
    <xf numFmtId="0" fontId="45" fillId="24" borderId="22" xfId="0" applyFont="1" applyFill="1" applyBorder="1" applyAlignment="1">
      <alignment horizontal="center" vertical="center" wrapText="1"/>
    </xf>
    <xf numFmtId="0" fontId="44" fillId="28" borderId="25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center" vertical="center" wrapText="1"/>
    </xf>
    <xf numFmtId="0" fontId="44" fillId="28" borderId="26" xfId="0" applyFont="1" applyFill="1" applyBorder="1" applyAlignment="1">
      <alignment horizontal="center" vertical="center" wrapText="1"/>
    </xf>
    <xf numFmtId="0" fontId="44" fillId="28" borderId="16" xfId="0" applyFont="1" applyFill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Èmfasi1" xfId="21"/>
    <cellStyle name="20% - Èmfasi2" xfId="22"/>
    <cellStyle name="20% - Èmfasi3" xfId="23"/>
    <cellStyle name="20% - Èmfasi4" xfId="24"/>
    <cellStyle name="20% - Èmfasi5" xfId="25"/>
    <cellStyle name="20% - Èmfasi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Èmfasi1" xfId="57"/>
    <cellStyle name="60% - Èmfasi2" xfId="58"/>
    <cellStyle name="60% - Èmfasi3" xfId="59"/>
    <cellStyle name="60% - Èmfasi4" xfId="60"/>
    <cellStyle name="60% - Èmfasi5" xfId="61"/>
    <cellStyle name="60% - Èmfasi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uari" xfId="75"/>
    <cellStyle name="Bé" xfId="76"/>
    <cellStyle name="Buena" xfId="77"/>
    <cellStyle name="Càlcul" xfId="78"/>
    <cellStyle name="Cálculo" xfId="79"/>
    <cellStyle name="Cel·la de comprovació" xfId="80"/>
    <cellStyle name="Cel·la enllaçada" xfId="81"/>
    <cellStyle name="Celda de comprobación" xfId="82"/>
    <cellStyle name="Celda vinculada" xfId="83"/>
    <cellStyle name="Comma" xfId="84"/>
    <cellStyle name="Èmfasi1" xfId="85"/>
    <cellStyle name="Èmfasi2" xfId="86"/>
    <cellStyle name="Èmfasi3" xfId="87"/>
    <cellStyle name="Èmfasi4" xfId="88"/>
    <cellStyle name="Èmfasi5" xfId="89"/>
    <cellStyle name="Èmfasi6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Hyperlink" xfId="98"/>
    <cellStyle name="Followed Hyperlink" xfId="99"/>
    <cellStyle name="Entrada" xfId="100"/>
    <cellStyle name="Euro" xfId="101"/>
    <cellStyle name="Incorrecte" xfId="102"/>
    <cellStyle name="Incorrecto" xfId="103"/>
    <cellStyle name="Comma [0]" xfId="104"/>
    <cellStyle name="Millares [0]_Roger Bassols01_08" xfId="105"/>
    <cellStyle name="Currency" xfId="106"/>
    <cellStyle name="Currency [0]" xfId="107"/>
    <cellStyle name="Neutral" xfId="108"/>
    <cellStyle name="Normal 2" xfId="109"/>
    <cellStyle name="Normal 3" xfId="110"/>
    <cellStyle name="Normal_f.   Tract.residus indust." xfId="111"/>
    <cellStyle name="Nota" xfId="112"/>
    <cellStyle name="Notas" xfId="113"/>
    <cellStyle name="Percent" xfId="114"/>
    <cellStyle name="Resultat" xfId="115"/>
    <cellStyle name="Salida" xfId="116"/>
    <cellStyle name="Text d'advertiment" xfId="117"/>
    <cellStyle name="Text explicatiu" xfId="118"/>
    <cellStyle name="Texto de advertencia" xfId="119"/>
    <cellStyle name="Texto explicativo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1" xfId="127"/>
    <cellStyle name="Título 2" xfId="128"/>
    <cellStyle name="Título 3" xfId="129"/>
    <cellStyle name="Total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ca\home.htm" TargetMode="External" /><Relationship Id="rId2" Type="http://schemas.openxmlformats.org/officeDocument/2006/relationships/hyperlink" Target="http://estadistiques.arc.cat/ARC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stadistiques.arc.cat/ARC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9.140625" style="410" customWidth="1"/>
    <col min="2" max="16384" width="9.140625" style="41" customWidth="1"/>
  </cols>
  <sheetData>
    <row r="1" spans="1:2" ht="18">
      <c r="A1" s="407" t="s">
        <v>334</v>
      </c>
      <c r="B1" s="408" t="s">
        <v>19</v>
      </c>
    </row>
    <row r="3" spans="1:11" ht="15">
      <c r="A3" s="409" t="s">
        <v>335</v>
      </c>
      <c r="B3" s="119" t="s">
        <v>336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>
      <c r="A4" s="409" t="s">
        <v>337</v>
      </c>
      <c r="B4" s="119" t="s">
        <v>338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">
      <c r="A5" s="409" t="s">
        <v>339</v>
      </c>
      <c r="B5" s="119" t="s">
        <v>340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5">
      <c r="A6" s="409" t="s">
        <v>341</v>
      </c>
      <c r="B6" s="119" t="s">
        <v>342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5">
      <c r="A7" s="409" t="s">
        <v>343</v>
      </c>
      <c r="B7" s="119" t="s">
        <v>344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">
      <c r="A8" s="409" t="s">
        <v>345</v>
      </c>
      <c r="B8" s="119" t="s">
        <v>369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5">
      <c r="A9" s="409" t="s">
        <v>346</v>
      </c>
      <c r="B9" s="119" t="s">
        <v>347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1:4" ht="15">
      <c r="A10" s="409" t="s">
        <v>348</v>
      </c>
      <c r="B10" s="119" t="s">
        <v>349</v>
      </c>
      <c r="C10" s="119"/>
      <c r="D10" s="119"/>
    </row>
    <row r="11" spans="1:2" ht="15">
      <c r="A11" s="409" t="s">
        <v>350</v>
      </c>
      <c r="B11" s="119" t="s">
        <v>370</v>
      </c>
    </row>
    <row r="12" spans="1:2" ht="15">
      <c r="A12" s="409"/>
      <c r="B12" s="119" t="s">
        <v>371</v>
      </c>
    </row>
    <row r="13" spans="1:2" ht="15">
      <c r="A13" s="409" t="s">
        <v>351</v>
      </c>
      <c r="B13" s="119" t="s">
        <v>368</v>
      </c>
    </row>
    <row r="14" spans="2:5" ht="15">
      <c r="B14" s="119" t="s">
        <v>352</v>
      </c>
      <c r="C14" s="119" t="s">
        <v>28</v>
      </c>
      <c r="D14" s="119"/>
      <c r="E14" s="120"/>
    </row>
    <row r="15" spans="2:5" ht="15">
      <c r="B15" s="119" t="s">
        <v>353</v>
      </c>
      <c r="C15" s="119" t="s">
        <v>21</v>
      </c>
      <c r="D15" s="119"/>
      <c r="E15" s="120"/>
    </row>
    <row r="16" spans="2:5" ht="15">
      <c r="B16" s="119" t="s">
        <v>354</v>
      </c>
      <c r="C16" s="119" t="s">
        <v>355</v>
      </c>
      <c r="D16" s="119"/>
      <c r="E16" s="120"/>
    </row>
    <row r="17" spans="1:2" ht="15">
      <c r="A17" s="409" t="s">
        <v>356</v>
      </c>
      <c r="B17" s="119" t="s">
        <v>357</v>
      </c>
    </row>
    <row r="18" spans="1:2" ht="15">
      <c r="A18" s="409" t="s">
        <v>358</v>
      </c>
      <c r="B18" s="119" t="s">
        <v>359</v>
      </c>
    </row>
    <row r="19" spans="2:11" ht="15">
      <c r="B19" s="119" t="s">
        <v>360</v>
      </c>
      <c r="C19" s="119" t="s">
        <v>361</v>
      </c>
      <c r="D19" s="119"/>
      <c r="E19" s="119"/>
      <c r="F19" s="119"/>
      <c r="G19" s="119"/>
      <c r="H19" s="119"/>
      <c r="I19" s="119"/>
      <c r="J19" s="119"/>
      <c r="K19" s="119"/>
    </row>
    <row r="20" spans="2:11" ht="15">
      <c r="B20" s="119" t="s">
        <v>362</v>
      </c>
      <c r="C20" s="119" t="s">
        <v>363</v>
      </c>
      <c r="D20" s="119"/>
      <c r="E20" s="119"/>
      <c r="F20" s="119"/>
      <c r="G20" s="119"/>
      <c r="H20" s="119"/>
      <c r="I20" s="119"/>
      <c r="J20" s="119"/>
      <c r="K20" s="119"/>
    </row>
    <row r="21" spans="2:11" ht="15">
      <c r="B21" s="119" t="s">
        <v>364</v>
      </c>
      <c r="C21" s="119" t="s">
        <v>365</v>
      </c>
      <c r="D21" s="119"/>
      <c r="E21" s="119"/>
      <c r="F21" s="119"/>
      <c r="G21" s="119"/>
      <c r="H21" s="119"/>
      <c r="I21" s="119"/>
      <c r="J21" s="119"/>
      <c r="K21" s="119"/>
    </row>
    <row r="22" spans="2:11" ht="15">
      <c r="B22" s="119" t="s">
        <v>366</v>
      </c>
      <c r="C22" s="119" t="s">
        <v>367</v>
      </c>
      <c r="D22" s="119"/>
      <c r="E22" s="119"/>
      <c r="F22" s="119"/>
      <c r="G22" s="119"/>
      <c r="H22" s="119"/>
      <c r="I22" s="119"/>
      <c r="J22" s="119"/>
      <c r="K22" s="119"/>
    </row>
    <row r="23" spans="2:11" ht="14.25">
      <c r="B23" s="411"/>
      <c r="C23" s="411"/>
      <c r="D23" s="411"/>
      <c r="E23" s="411"/>
      <c r="F23" s="411"/>
      <c r="G23" s="411"/>
      <c r="H23" s="411"/>
      <c r="I23" s="411"/>
      <c r="J23" s="411"/>
      <c r="K23" s="411"/>
    </row>
    <row r="24" spans="2:11" ht="14.25">
      <c r="B24" s="411"/>
      <c r="C24" s="411"/>
      <c r="D24" s="411"/>
      <c r="E24" s="411"/>
      <c r="F24" s="411"/>
      <c r="G24" s="411"/>
      <c r="H24" s="411"/>
      <c r="I24" s="411"/>
      <c r="J24" s="411"/>
      <c r="K24" s="411"/>
    </row>
  </sheetData>
  <sheetProtection/>
  <printOptions/>
  <pageMargins left="0.1968503937007874" right="0.1968503937007874" top="0.5511811023622047" bottom="0.9448818897637796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25.7109375" style="41" customWidth="1"/>
    <col min="2" max="19" width="9.7109375" style="41" customWidth="1"/>
    <col min="20" max="20" width="12.57421875" style="41" bestFit="1" customWidth="1"/>
    <col min="21" max="16384" width="9.140625" style="41" customWidth="1"/>
  </cols>
  <sheetData>
    <row r="1" spans="1:8" ht="15">
      <c r="A1" s="119" t="s">
        <v>331</v>
      </c>
      <c r="B1" s="119"/>
      <c r="C1" s="119"/>
      <c r="D1" s="119"/>
      <c r="E1" s="119"/>
      <c r="F1" s="119"/>
      <c r="G1" s="119"/>
      <c r="H1" s="119"/>
    </row>
    <row r="2" spans="1:8" ht="15">
      <c r="A2" s="119"/>
      <c r="B2" s="119"/>
      <c r="C2" s="119"/>
      <c r="D2" s="119"/>
      <c r="E2" s="119"/>
      <c r="F2" s="119"/>
      <c r="G2" s="119"/>
      <c r="H2" s="119"/>
    </row>
    <row r="3" ht="12.75">
      <c r="T3" s="157" t="s">
        <v>205</v>
      </c>
    </row>
    <row r="4" spans="1:20" ht="36">
      <c r="A4" s="271" t="s">
        <v>125</v>
      </c>
      <c r="B4" s="271">
        <v>2001</v>
      </c>
      <c r="C4" s="271">
        <v>2002</v>
      </c>
      <c r="D4" s="271">
        <v>2003</v>
      </c>
      <c r="E4" s="271">
        <v>2004</v>
      </c>
      <c r="F4" s="271">
        <v>2005</v>
      </c>
      <c r="G4" s="271">
        <v>2006</v>
      </c>
      <c r="H4" s="271">
        <v>2007</v>
      </c>
      <c r="I4" s="271">
        <v>2008</v>
      </c>
      <c r="J4" s="271">
        <v>2009</v>
      </c>
      <c r="K4" s="271">
        <v>2010</v>
      </c>
      <c r="L4" s="271">
        <v>2011</v>
      </c>
      <c r="M4" s="271">
        <v>2012</v>
      </c>
      <c r="N4" s="271">
        <v>2013</v>
      </c>
      <c r="O4" s="271">
        <v>2014</v>
      </c>
      <c r="P4" s="271">
        <v>2015</v>
      </c>
      <c r="Q4" s="271">
        <v>2016</v>
      </c>
      <c r="R4" s="396">
        <v>2017</v>
      </c>
      <c r="S4" s="396">
        <v>2018</v>
      </c>
      <c r="T4" s="271" t="s">
        <v>321</v>
      </c>
    </row>
    <row r="5" spans="1:20" ht="12.75">
      <c r="A5" s="250" t="s">
        <v>126</v>
      </c>
      <c r="B5" s="316">
        <v>6401285</v>
      </c>
      <c r="C5" s="316">
        <v>5025918</v>
      </c>
      <c r="D5" s="316">
        <v>5420531</v>
      </c>
      <c r="E5" s="316">
        <v>5936551</v>
      </c>
      <c r="F5" s="316">
        <v>7246365</v>
      </c>
      <c r="G5" s="316">
        <v>9081558</v>
      </c>
      <c r="H5" s="316">
        <v>8857810</v>
      </c>
      <c r="I5" s="316">
        <v>6073199</v>
      </c>
      <c r="J5" s="316">
        <v>2623541</v>
      </c>
      <c r="K5" s="316">
        <v>1496375</v>
      </c>
      <c r="L5" s="321">
        <v>1612000</v>
      </c>
      <c r="M5" s="321">
        <v>1446750</v>
      </c>
      <c r="N5" s="230">
        <v>1300000</v>
      </c>
      <c r="O5" s="230">
        <v>1600000</v>
      </c>
      <c r="P5" s="230">
        <v>1700000</v>
      </c>
      <c r="Q5" s="230">
        <v>1400000</v>
      </c>
      <c r="R5" s="230">
        <v>1777000</v>
      </c>
      <c r="S5" s="230">
        <v>2000000</v>
      </c>
      <c r="T5" s="317">
        <f>(S5-R5)*100/R5</f>
        <v>12.549240292628024</v>
      </c>
    </row>
    <row r="6" spans="1:20" ht="13.5">
      <c r="A6" s="250" t="s">
        <v>219</v>
      </c>
      <c r="B6" s="316">
        <v>448223</v>
      </c>
      <c r="C6" s="316">
        <v>795558</v>
      </c>
      <c r="D6" s="316">
        <v>894752</v>
      </c>
      <c r="E6" s="316">
        <v>1127970</v>
      </c>
      <c r="F6" s="316">
        <v>1512838</v>
      </c>
      <c r="G6" s="316">
        <v>1879586</v>
      </c>
      <c r="H6" s="316">
        <v>1799575</v>
      </c>
      <c r="I6" s="316">
        <v>1335586</v>
      </c>
      <c r="J6" s="316">
        <f>J7+J8</f>
        <v>2090696</v>
      </c>
      <c r="K6" s="316">
        <f>K7+K8</f>
        <v>2030645</v>
      </c>
      <c r="L6" s="321">
        <v>1580000</v>
      </c>
      <c r="M6" s="321">
        <v>1093570</v>
      </c>
      <c r="N6" s="230">
        <v>940000</v>
      </c>
      <c r="O6" s="230">
        <v>1100000</v>
      </c>
      <c r="P6" s="230">
        <v>1200000</v>
      </c>
      <c r="Q6" s="230">
        <v>1300000</v>
      </c>
      <c r="R6" s="230">
        <v>2100000</v>
      </c>
      <c r="S6" s="230">
        <v>2300000</v>
      </c>
      <c r="T6" s="317">
        <f>(S6-R6)*100/R6</f>
        <v>9.523809523809524</v>
      </c>
    </row>
    <row r="7" spans="1:20" ht="12.75">
      <c r="A7" s="322" t="s">
        <v>111</v>
      </c>
      <c r="B7" s="323"/>
      <c r="C7" s="323"/>
      <c r="D7" s="323"/>
      <c r="E7" s="323"/>
      <c r="F7" s="323"/>
      <c r="G7" s="324"/>
      <c r="H7" s="324">
        <f>1799575-164644</f>
        <v>1634931</v>
      </c>
      <c r="I7" s="324">
        <f>1335586-42673</f>
        <v>1292913</v>
      </c>
      <c r="J7" s="324">
        <v>2021219</v>
      </c>
      <c r="K7" s="324">
        <v>1922666</v>
      </c>
      <c r="L7" s="325"/>
      <c r="M7" s="325"/>
      <c r="N7" s="326"/>
      <c r="O7" s="326"/>
      <c r="P7" s="326"/>
      <c r="Q7" s="326"/>
      <c r="R7" s="326"/>
      <c r="S7" s="326"/>
      <c r="T7" s="327"/>
    </row>
    <row r="8" spans="1:20" ht="12.75">
      <c r="A8" s="322" t="s">
        <v>212</v>
      </c>
      <c r="B8" s="323"/>
      <c r="C8" s="323"/>
      <c r="D8" s="323"/>
      <c r="E8" s="323"/>
      <c r="F8" s="323"/>
      <c r="G8" s="324"/>
      <c r="H8" s="324">
        <v>164644</v>
      </c>
      <c r="I8" s="324">
        <v>42673</v>
      </c>
      <c r="J8" s="324">
        <v>69477</v>
      </c>
      <c r="K8" s="324">
        <v>107979</v>
      </c>
      <c r="L8" s="325"/>
      <c r="M8" s="325"/>
      <c r="N8" s="325"/>
      <c r="O8" s="325"/>
      <c r="P8" s="325"/>
      <c r="Q8" s="325"/>
      <c r="R8" s="325"/>
      <c r="S8" s="325"/>
      <c r="T8" s="327"/>
    </row>
    <row r="9" spans="1:20" ht="12.75">
      <c r="A9" s="318" t="s">
        <v>127</v>
      </c>
      <c r="B9" s="319">
        <f aca="true" t="shared" si="0" ref="B9:L9">B5+B6</f>
        <v>6849508</v>
      </c>
      <c r="C9" s="319">
        <f t="shared" si="0"/>
        <v>5821476</v>
      </c>
      <c r="D9" s="319">
        <f t="shared" si="0"/>
        <v>6315283</v>
      </c>
      <c r="E9" s="319">
        <f t="shared" si="0"/>
        <v>7064521</v>
      </c>
      <c r="F9" s="319">
        <f t="shared" si="0"/>
        <v>8759203</v>
      </c>
      <c r="G9" s="319">
        <f t="shared" si="0"/>
        <v>10961144</v>
      </c>
      <c r="H9" s="319">
        <f t="shared" si="0"/>
        <v>10657385</v>
      </c>
      <c r="I9" s="319">
        <f t="shared" si="0"/>
        <v>7408785</v>
      </c>
      <c r="J9" s="319">
        <f t="shared" si="0"/>
        <v>4714237</v>
      </c>
      <c r="K9" s="319">
        <f t="shared" si="0"/>
        <v>3527020</v>
      </c>
      <c r="L9" s="319">
        <f t="shared" si="0"/>
        <v>3192000</v>
      </c>
      <c r="M9" s="319">
        <f>SUM(M5:M8)</f>
        <v>2540320</v>
      </c>
      <c r="N9" s="319">
        <f>SUM(N5:N8)</f>
        <v>2240000</v>
      </c>
      <c r="O9" s="319">
        <f>SUM(O5:O8)</f>
        <v>2700000</v>
      </c>
      <c r="P9" s="319">
        <f>SUM(P5:P8)</f>
        <v>2900000</v>
      </c>
      <c r="Q9" s="319">
        <f>SUM(Q5:Q8)</f>
        <v>2700000</v>
      </c>
      <c r="R9" s="319">
        <f>SUM(R5+R6)</f>
        <v>3877000</v>
      </c>
      <c r="S9" s="319">
        <f>SUM(S5:S6)</f>
        <v>4300000</v>
      </c>
      <c r="T9" s="320">
        <f>(S9-R9)*100/R9</f>
        <v>10.910497807583182</v>
      </c>
    </row>
    <row r="10" spans="1:20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8" ht="12.75">
      <c r="A11" s="266" t="s">
        <v>218</v>
      </c>
      <c r="B11" s="93"/>
      <c r="C11" s="93"/>
      <c r="D11" s="93"/>
      <c r="E11" s="93"/>
      <c r="F11" s="93"/>
      <c r="G11" s="93"/>
      <c r="H11" s="93"/>
    </row>
    <row r="12" ht="12.75">
      <c r="A12" s="245" t="s">
        <v>70</v>
      </c>
    </row>
    <row r="15" spans="1:6" ht="15">
      <c r="A15" s="119" t="s">
        <v>332</v>
      </c>
      <c r="B15" s="119"/>
      <c r="C15" s="119"/>
      <c r="D15" s="119"/>
      <c r="E15" s="119"/>
      <c r="F15" s="119"/>
    </row>
    <row r="17" spans="1:20" ht="12.75">
      <c r="A17" s="271" t="s">
        <v>125</v>
      </c>
      <c r="B17" s="271">
        <v>2006</v>
      </c>
      <c r="C17" s="271">
        <v>2007</v>
      </c>
      <c r="D17" s="271">
        <v>2008</v>
      </c>
      <c r="E17" s="271">
        <v>2009</v>
      </c>
      <c r="F17" s="271">
        <v>2010</v>
      </c>
      <c r="G17" s="271">
        <v>2011</v>
      </c>
      <c r="H17" s="271">
        <v>2012</v>
      </c>
      <c r="I17" s="271">
        <v>2013</v>
      </c>
      <c r="J17" s="271">
        <v>2014</v>
      </c>
      <c r="K17" s="271">
        <v>2015</v>
      </c>
      <c r="L17" s="370">
        <v>2016</v>
      </c>
      <c r="M17" s="395">
        <v>2017</v>
      </c>
      <c r="N17" s="396">
        <v>2018</v>
      </c>
      <c r="O17" s="155"/>
      <c r="P17" s="155"/>
      <c r="Q17" s="155"/>
      <c r="R17" s="155"/>
      <c r="S17" s="155"/>
      <c r="T17" s="166"/>
    </row>
    <row r="18" spans="1:20" ht="12.75">
      <c r="A18" s="93" t="s">
        <v>126</v>
      </c>
      <c r="B18" s="146">
        <v>51</v>
      </c>
      <c r="C18" s="146">
        <v>47</v>
      </c>
      <c r="D18" s="146">
        <v>43</v>
      </c>
      <c r="E18" s="146">
        <v>46</v>
      </c>
      <c r="F18" s="146">
        <v>51</v>
      </c>
      <c r="G18" s="146">
        <v>54</v>
      </c>
      <c r="H18" s="146">
        <v>55</v>
      </c>
      <c r="I18" s="212">
        <v>55</v>
      </c>
      <c r="J18" s="212">
        <v>54</v>
      </c>
      <c r="K18" s="212">
        <v>51</v>
      </c>
      <c r="L18" s="212">
        <v>54</v>
      </c>
      <c r="M18" s="212">
        <v>49</v>
      </c>
      <c r="N18" s="212">
        <v>56</v>
      </c>
      <c r="O18" s="167"/>
      <c r="P18" s="167"/>
      <c r="Q18" s="167"/>
      <c r="R18" s="167"/>
      <c r="S18" s="167"/>
      <c r="T18" s="167"/>
    </row>
    <row r="19" spans="1:20" ht="12.75">
      <c r="A19" s="93" t="s">
        <v>111</v>
      </c>
      <c r="B19" s="146" t="s">
        <v>216</v>
      </c>
      <c r="C19" s="146">
        <v>17</v>
      </c>
      <c r="D19" s="146">
        <v>19</v>
      </c>
      <c r="E19" s="146">
        <v>23</v>
      </c>
      <c r="F19" s="146">
        <v>33</v>
      </c>
      <c r="G19" s="146">
        <v>40</v>
      </c>
      <c r="H19" s="146">
        <v>44</v>
      </c>
      <c r="I19" s="212">
        <v>46</v>
      </c>
      <c r="J19" s="212">
        <v>53</v>
      </c>
      <c r="K19" s="212">
        <v>85</v>
      </c>
      <c r="L19" s="212">
        <v>62</v>
      </c>
      <c r="M19" s="212">
        <v>45</v>
      </c>
      <c r="N19" s="212">
        <v>72</v>
      </c>
      <c r="O19" s="167"/>
      <c r="P19" s="167"/>
      <c r="Q19" s="167"/>
      <c r="R19" s="167"/>
      <c r="S19" s="167"/>
      <c r="T19" s="167"/>
    </row>
    <row r="20" spans="1:20" ht="12.75">
      <c r="A20" s="93" t="s">
        <v>212</v>
      </c>
      <c r="B20" s="146"/>
      <c r="C20" s="146">
        <v>1</v>
      </c>
      <c r="D20" s="146">
        <v>3</v>
      </c>
      <c r="E20" s="146">
        <v>5</v>
      </c>
      <c r="F20" s="146">
        <v>8</v>
      </c>
      <c r="G20" s="146">
        <v>8</v>
      </c>
      <c r="H20" s="146">
        <v>9</v>
      </c>
      <c r="I20" s="212">
        <v>11</v>
      </c>
      <c r="J20" s="212">
        <v>22</v>
      </c>
      <c r="K20" s="212">
        <v>16</v>
      </c>
      <c r="L20" s="212">
        <v>22</v>
      </c>
      <c r="M20" s="212">
        <v>13</v>
      </c>
      <c r="N20" s="212">
        <v>26</v>
      </c>
      <c r="O20" s="167"/>
      <c r="P20" s="167"/>
      <c r="Q20" s="167"/>
      <c r="R20" s="167"/>
      <c r="S20" s="167"/>
      <c r="T20" s="167"/>
    </row>
    <row r="21" spans="1:2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66"/>
      <c r="P21" s="166"/>
      <c r="Q21" s="166"/>
      <c r="R21" s="166"/>
      <c r="S21" s="166"/>
      <c r="T21" s="166"/>
    </row>
    <row r="22" spans="1:12" ht="12.75">
      <c r="A22" s="266" t="s">
        <v>217</v>
      </c>
      <c r="L22" s="328"/>
    </row>
    <row r="23" spans="1:12" ht="12.75">
      <c r="A23" s="245" t="s">
        <v>70</v>
      </c>
      <c r="L23" s="328"/>
    </row>
    <row r="26" ht="15">
      <c r="A26" s="119"/>
    </row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scale="66" r:id="rId1"/>
  <ignoredErrors>
    <ignoredError sqref="M9:O9 P9:Q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N30" sqref="N30"/>
    </sheetView>
  </sheetViews>
  <sheetFormatPr defaultColWidth="9.140625" defaultRowHeight="12.75"/>
  <cols>
    <col min="1" max="2" width="30.7109375" style="41" customWidth="1"/>
    <col min="3" max="6" width="15.7109375" style="41" customWidth="1"/>
    <col min="7" max="16384" width="9.140625" style="41" customWidth="1"/>
  </cols>
  <sheetData>
    <row r="1" ht="15">
      <c r="A1" s="119" t="s">
        <v>320</v>
      </c>
    </row>
    <row r="3" ht="15">
      <c r="A3" s="119" t="s">
        <v>206</v>
      </c>
    </row>
    <row r="5" spans="1:4" ht="12.75">
      <c r="A5" s="329" t="s">
        <v>86</v>
      </c>
      <c r="B5" s="329"/>
      <c r="C5" s="329" t="s">
        <v>87</v>
      </c>
      <c r="D5" s="329" t="s">
        <v>88</v>
      </c>
    </row>
    <row r="6" spans="1:4" ht="12.75">
      <c r="A6" s="371" t="s">
        <v>80</v>
      </c>
      <c r="B6" s="142" t="s">
        <v>90</v>
      </c>
      <c r="C6" s="213">
        <v>27</v>
      </c>
      <c r="D6" s="214" t="s">
        <v>157</v>
      </c>
    </row>
    <row r="7" spans="1:4" ht="24">
      <c r="A7" s="143"/>
      <c r="B7" s="372" t="s">
        <v>91</v>
      </c>
      <c r="C7" s="374">
        <v>12</v>
      </c>
      <c r="D7" s="374" t="s">
        <v>157</v>
      </c>
    </row>
    <row r="8" spans="1:4" ht="12.75">
      <c r="A8" s="143"/>
      <c r="B8" s="143" t="s">
        <v>92</v>
      </c>
      <c r="C8" s="214">
        <v>3</v>
      </c>
      <c r="D8" s="214" t="s">
        <v>157</v>
      </c>
    </row>
    <row r="9" spans="1:4" ht="12.75">
      <c r="A9" s="144"/>
      <c r="B9" s="375" t="s">
        <v>93</v>
      </c>
      <c r="C9" s="376">
        <v>12</v>
      </c>
      <c r="D9" s="376" t="s">
        <v>157</v>
      </c>
    </row>
    <row r="10" spans="1:4" ht="12.75">
      <c r="A10" s="373" t="s">
        <v>94</v>
      </c>
      <c r="B10" s="143" t="s">
        <v>95</v>
      </c>
      <c r="C10" s="214">
        <v>4</v>
      </c>
      <c r="D10" s="214" t="s">
        <v>157</v>
      </c>
    </row>
    <row r="11" spans="1:4" ht="12.75">
      <c r="A11" s="144"/>
      <c r="B11" s="375" t="s">
        <v>96</v>
      </c>
      <c r="C11" s="376">
        <v>23</v>
      </c>
      <c r="D11" s="376" t="s">
        <v>157</v>
      </c>
    </row>
    <row r="12" spans="1:4" ht="12.75">
      <c r="A12" s="373" t="s">
        <v>112</v>
      </c>
      <c r="B12" s="143"/>
      <c r="C12" s="214">
        <v>28</v>
      </c>
      <c r="D12" s="214">
        <v>1</v>
      </c>
    </row>
    <row r="13" spans="1:4" ht="12.75">
      <c r="A13" s="223"/>
      <c r="B13" s="144"/>
      <c r="C13" s="215"/>
      <c r="D13" s="215"/>
    </row>
    <row r="14" spans="1:4" ht="12.75">
      <c r="A14" s="373" t="s">
        <v>97</v>
      </c>
      <c r="B14" s="143"/>
      <c r="C14" s="426">
        <v>477</v>
      </c>
      <c r="D14" s="214" t="s">
        <v>157</v>
      </c>
    </row>
    <row r="15" spans="1:4" ht="12.75">
      <c r="A15" s="143" t="s">
        <v>98</v>
      </c>
      <c r="B15" s="143"/>
      <c r="C15" s="427"/>
      <c r="D15" s="214">
        <v>7</v>
      </c>
    </row>
    <row r="16" spans="1:4" ht="12.75">
      <c r="A16" s="144" t="s">
        <v>99</v>
      </c>
      <c r="B16" s="144"/>
      <c r="C16" s="428"/>
      <c r="D16" s="215" t="s">
        <v>157</v>
      </c>
    </row>
    <row r="17" spans="1:4" ht="12.75">
      <c r="A17" s="245" t="s">
        <v>150</v>
      </c>
      <c r="C17" s="216"/>
      <c r="D17" s="216"/>
    </row>
    <row r="20" ht="15">
      <c r="A20" s="119" t="s">
        <v>207</v>
      </c>
    </row>
    <row r="22" spans="1:6" ht="24">
      <c r="A22" s="366" t="s">
        <v>100</v>
      </c>
      <c r="B22" s="366"/>
      <c r="C22" s="366" t="s">
        <v>101</v>
      </c>
      <c r="D22" s="366" t="s">
        <v>102</v>
      </c>
      <c r="E22" s="366" t="s">
        <v>103</v>
      </c>
      <c r="F22" s="366" t="s">
        <v>104</v>
      </c>
    </row>
    <row r="23" spans="1:6" ht="12.75">
      <c r="A23" s="373" t="s">
        <v>80</v>
      </c>
      <c r="B23" s="143" t="s">
        <v>105</v>
      </c>
      <c r="C23" s="214">
        <v>0</v>
      </c>
      <c r="D23" s="214" t="s">
        <v>157</v>
      </c>
      <c r="E23" s="374">
        <v>18</v>
      </c>
      <c r="F23" s="214">
        <v>0</v>
      </c>
    </row>
    <row r="24" spans="1:6" ht="12.75">
      <c r="A24" s="143"/>
      <c r="B24" s="372" t="s">
        <v>57</v>
      </c>
      <c r="C24" s="374">
        <v>0</v>
      </c>
      <c r="D24" s="374" t="s">
        <v>157</v>
      </c>
      <c r="E24" s="374">
        <v>52</v>
      </c>
      <c r="F24" s="374">
        <v>3</v>
      </c>
    </row>
    <row r="25" spans="1:6" ht="12.75">
      <c r="A25" s="143"/>
      <c r="B25" s="143" t="s">
        <v>114</v>
      </c>
      <c r="C25" s="214">
        <v>0</v>
      </c>
      <c r="D25" s="214" t="s">
        <v>157</v>
      </c>
      <c r="E25" s="374">
        <v>14</v>
      </c>
      <c r="F25" s="214">
        <v>0</v>
      </c>
    </row>
    <row r="26" spans="1:6" ht="12.75">
      <c r="A26" s="143"/>
      <c r="B26" s="372" t="s">
        <v>106</v>
      </c>
      <c r="C26" s="374">
        <v>0</v>
      </c>
      <c r="D26" s="374" t="s">
        <v>157</v>
      </c>
      <c r="E26" s="374">
        <v>767</v>
      </c>
      <c r="F26" s="374">
        <v>26</v>
      </c>
    </row>
    <row r="27" spans="1:6" ht="12.75">
      <c r="A27" s="144"/>
      <c r="B27" s="144" t="s">
        <v>241</v>
      </c>
      <c r="C27" s="215">
        <v>0</v>
      </c>
      <c r="D27" s="215" t="s">
        <v>157</v>
      </c>
      <c r="E27" s="374">
        <v>8</v>
      </c>
      <c r="F27" s="215">
        <v>0</v>
      </c>
    </row>
    <row r="28" spans="1:6" ht="12.75">
      <c r="A28" s="373" t="s">
        <v>94</v>
      </c>
      <c r="B28" s="143" t="s">
        <v>209</v>
      </c>
      <c r="C28" s="214">
        <v>0</v>
      </c>
      <c r="D28" s="214" t="s">
        <v>157</v>
      </c>
      <c r="E28" s="399">
        <v>21</v>
      </c>
      <c r="F28" s="214">
        <v>0</v>
      </c>
    </row>
    <row r="29" spans="1:6" ht="12.75">
      <c r="A29" s="144"/>
      <c r="B29" s="375" t="s">
        <v>107</v>
      </c>
      <c r="C29" s="376">
        <v>0</v>
      </c>
      <c r="D29" s="376" t="s">
        <v>157</v>
      </c>
      <c r="E29" s="376">
        <v>11</v>
      </c>
      <c r="F29" s="376"/>
    </row>
    <row r="30" spans="1:6" ht="12.75">
      <c r="A30" s="373" t="s">
        <v>89</v>
      </c>
      <c r="B30" s="143" t="s">
        <v>108</v>
      </c>
      <c r="C30" s="214">
        <v>0</v>
      </c>
      <c r="D30" s="214" t="s">
        <v>157</v>
      </c>
      <c r="E30" s="374">
        <v>6</v>
      </c>
      <c r="F30" s="397">
        <v>1</v>
      </c>
    </row>
    <row r="31" spans="1:6" ht="12.75">
      <c r="A31" s="144"/>
      <c r="B31" s="375" t="s">
        <v>109</v>
      </c>
      <c r="C31" s="376">
        <v>0</v>
      </c>
      <c r="D31" s="376" t="s">
        <v>157</v>
      </c>
      <c r="E31" s="376">
        <f>5+14</f>
        <v>19</v>
      </c>
      <c r="F31" s="376">
        <v>0</v>
      </c>
    </row>
    <row r="32" spans="1:6" ht="12.75">
      <c r="A32" s="380" t="s">
        <v>110</v>
      </c>
      <c r="B32" s="144"/>
      <c r="C32" s="215">
        <v>0</v>
      </c>
      <c r="D32" s="215" t="s">
        <v>157</v>
      </c>
      <c r="E32" s="400">
        <v>71</v>
      </c>
      <c r="F32" s="398">
        <v>7</v>
      </c>
    </row>
    <row r="33" spans="1:6" ht="12.75">
      <c r="A33" s="245" t="s">
        <v>69</v>
      </c>
      <c r="C33" s="216"/>
      <c r="D33" s="216"/>
      <c r="E33" s="216"/>
      <c r="F33" s="216"/>
    </row>
    <row r="36" ht="15">
      <c r="A36" s="119" t="s">
        <v>208</v>
      </c>
    </row>
    <row r="38" spans="1:4" ht="12.75">
      <c r="A38" s="329" t="s">
        <v>100</v>
      </c>
      <c r="B38" s="329"/>
      <c r="C38" s="329" t="s">
        <v>87</v>
      </c>
      <c r="D38" s="329" t="s">
        <v>88</v>
      </c>
    </row>
    <row r="39" spans="1:5" ht="12.75">
      <c r="A39" s="381" t="s">
        <v>80</v>
      </c>
      <c r="B39" s="145" t="s">
        <v>111</v>
      </c>
      <c r="C39" s="217">
        <v>70</v>
      </c>
      <c r="D39" s="218">
        <v>2</v>
      </c>
      <c r="E39" s="216"/>
    </row>
    <row r="40" spans="1:5" ht="12.75">
      <c r="A40" s="126"/>
      <c r="B40" s="377" t="s">
        <v>201</v>
      </c>
      <c r="C40" s="378">
        <v>23</v>
      </c>
      <c r="D40" s="379">
        <v>3</v>
      </c>
      <c r="E40" s="216"/>
    </row>
    <row r="41" spans="1:5" ht="12.75">
      <c r="A41" s="382" t="s">
        <v>94</v>
      </c>
      <c r="B41" s="383" t="s">
        <v>210</v>
      </c>
      <c r="C41" s="384">
        <v>55</v>
      </c>
      <c r="D41" s="384">
        <v>1</v>
      </c>
      <c r="E41" s="216"/>
    </row>
    <row r="42" spans="1:5" ht="12.75">
      <c r="A42" s="385" t="s">
        <v>112</v>
      </c>
      <c r="B42" s="91"/>
      <c r="C42" s="219">
        <v>6</v>
      </c>
      <c r="D42" s="219" t="s">
        <v>157</v>
      </c>
      <c r="E42" s="216"/>
    </row>
    <row r="43" spans="1:5" ht="12.75">
      <c r="A43" s="245" t="s">
        <v>69</v>
      </c>
      <c r="C43" s="216"/>
      <c r="D43" s="216"/>
      <c r="E43" s="216"/>
    </row>
    <row r="44" spans="3:5" ht="12.75">
      <c r="C44" s="216"/>
      <c r="D44" s="216"/>
      <c r="E44" s="216"/>
    </row>
    <row r="45" spans="3:5" ht="12.75">
      <c r="C45" s="216"/>
      <c r="D45" s="216"/>
      <c r="E45" s="216"/>
    </row>
  </sheetData>
  <sheetProtection/>
  <mergeCells count="1">
    <mergeCell ref="C14:C16"/>
  </mergeCells>
  <printOptions/>
  <pageMargins left="0.1968503937007874" right="0.1968503937007874" top="0.5511811023622047" bottom="0.984251968503937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23.28125" style="41" customWidth="1"/>
    <col min="2" max="12" width="9.7109375" style="41" customWidth="1"/>
    <col min="13" max="16384" width="9.140625" style="41" customWidth="1"/>
  </cols>
  <sheetData>
    <row r="1" ht="15">
      <c r="A1" s="119" t="s">
        <v>297</v>
      </c>
    </row>
    <row r="2" ht="15">
      <c r="A2" s="119"/>
    </row>
    <row r="3" ht="15">
      <c r="A3" s="119" t="s">
        <v>298</v>
      </c>
    </row>
    <row r="4" spans="7:11" ht="12.75">
      <c r="G4" s="157"/>
      <c r="K4" s="157"/>
    </row>
    <row r="5" spans="1:12" ht="12.75">
      <c r="A5" s="338" t="s">
        <v>303</v>
      </c>
      <c r="B5" s="431" t="s">
        <v>80</v>
      </c>
      <c r="C5" s="432"/>
      <c r="D5" s="429" t="s">
        <v>82</v>
      </c>
      <c r="E5" s="432"/>
      <c r="F5" s="429" t="s">
        <v>83</v>
      </c>
      <c r="G5" s="432"/>
      <c r="H5" s="429" t="s">
        <v>300</v>
      </c>
      <c r="I5" s="432"/>
      <c r="J5" s="429" t="s">
        <v>299</v>
      </c>
      <c r="K5" s="430"/>
      <c r="L5" s="433" t="s">
        <v>304</v>
      </c>
    </row>
    <row r="6" spans="1:12" ht="36">
      <c r="A6" s="339" t="s">
        <v>213</v>
      </c>
      <c r="B6" s="271" t="s">
        <v>301</v>
      </c>
      <c r="C6" s="340" t="s">
        <v>302</v>
      </c>
      <c r="D6" s="271" t="s">
        <v>301</v>
      </c>
      <c r="E6" s="345" t="s">
        <v>302</v>
      </c>
      <c r="F6" s="271" t="s">
        <v>301</v>
      </c>
      <c r="G6" s="340" t="s">
        <v>302</v>
      </c>
      <c r="H6" s="271" t="s">
        <v>301</v>
      </c>
      <c r="I6" s="340" t="s">
        <v>302</v>
      </c>
      <c r="J6" s="271" t="s">
        <v>301</v>
      </c>
      <c r="K6" s="271" t="s">
        <v>302</v>
      </c>
      <c r="L6" s="434"/>
    </row>
    <row r="7" spans="1:12" ht="12.75">
      <c r="A7" s="336">
        <v>2010</v>
      </c>
      <c r="B7" s="158">
        <v>3228</v>
      </c>
      <c r="C7" s="343">
        <v>0.744</v>
      </c>
      <c r="D7" s="175">
        <v>671</v>
      </c>
      <c r="E7" s="347">
        <v>0.187</v>
      </c>
      <c r="F7" s="348">
        <v>74</v>
      </c>
      <c r="G7" s="343">
        <v>0.023</v>
      </c>
      <c r="H7" s="175">
        <v>127</v>
      </c>
      <c r="I7" s="343">
        <v>0.034</v>
      </c>
      <c r="J7" s="176">
        <v>26</v>
      </c>
      <c r="K7" s="350">
        <v>0.013</v>
      </c>
      <c r="L7" s="341">
        <v>4128</v>
      </c>
    </row>
    <row r="8" spans="1:12" ht="12.75">
      <c r="A8" s="353">
        <v>2011</v>
      </c>
      <c r="B8" s="354">
        <v>3079</v>
      </c>
      <c r="C8" s="355">
        <v>0.791</v>
      </c>
      <c r="D8" s="356">
        <v>615</v>
      </c>
      <c r="E8" s="357">
        <v>0.156</v>
      </c>
      <c r="F8" s="356">
        <v>72</v>
      </c>
      <c r="G8" s="355">
        <v>0.017</v>
      </c>
      <c r="H8" s="356">
        <v>118</v>
      </c>
      <c r="I8" s="355">
        <v>0.028</v>
      </c>
      <c r="J8" s="358">
        <v>29</v>
      </c>
      <c r="K8" s="359">
        <v>0.007</v>
      </c>
      <c r="L8" s="360">
        <f>B8+D8+F8+H8+J8</f>
        <v>3913</v>
      </c>
    </row>
    <row r="9" spans="1:12" ht="12.75">
      <c r="A9" s="337">
        <v>2012</v>
      </c>
      <c r="B9" s="158">
        <v>2817</v>
      </c>
      <c r="C9" s="344">
        <v>0.782</v>
      </c>
      <c r="D9" s="175">
        <v>601</v>
      </c>
      <c r="E9" s="346">
        <v>0.163</v>
      </c>
      <c r="F9" s="175">
        <v>70</v>
      </c>
      <c r="G9" s="344">
        <v>0.018</v>
      </c>
      <c r="H9" s="175">
        <v>108</v>
      </c>
      <c r="I9" s="344">
        <v>0.031</v>
      </c>
      <c r="J9" s="176">
        <v>22</v>
      </c>
      <c r="K9" s="351">
        <v>0.006</v>
      </c>
      <c r="L9" s="342">
        <v>3619</v>
      </c>
    </row>
    <row r="10" spans="1:12" ht="12.75">
      <c r="A10" s="353">
        <v>2013</v>
      </c>
      <c r="B10" s="354">
        <v>2864</v>
      </c>
      <c r="C10" s="355">
        <v>0.787</v>
      </c>
      <c r="D10" s="356">
        <v>562</v>
      </c>
      <c r="E10" s="357">
        <v>0.157</v>
      </c>
      <c r="F10" s="356">
        <v>32</v>
      </c>
      <c r="G10" s="355">
        <v>0.018</v>
      </c>
      <c r="H10" s="356">
        <v>150</v>
      </c>
      <c r="I10" s="355">
        <v>0.03</v>
      </c>
      <c r="J10" s="358">
        <v>22</v>
      </c>
      <c r="K10" s="359">
        <v>0.007</v>
      </c>
      <c r="L10" s="360">
        <v>3629</v>
      </c>
    </row>
    <row r="11" spans="1:12" ht="12.75">
      <c r="A11" s="336">
        <v>2014</v>
      </c>
      <c r="B11" s="158">
        <v>2848</v>
      </c>
      <c r="C11" s="344">
        <v>0.785</v>
      </c>
      <c r="D11" s="175">
        <v>546</v>
      </c>
      <c r="E11" s="346">
        <v>0.157</v>
      </c>
      <c r="F11" s="175">
        <v>34</v>
      </c>
      <c r="G11" s="344">
        <v>0.009</v>
      </c>
      <c r="H11" s="175">
        <v>159</v>
      </c>
      <c r="I11" s="344">
        <v>0.043</v>
      </c>
      <c r="J11" s="176">
        <v>19</v>
      </c>
      <c r="K11" s="351">
        <v>0.006</v>
      </c>
      <c r="L11" s="342">
        <f>B11+D11+F11+H11+J11</f>
        <v>3606</v>
      </c>
    </row>
    <row r="12" spans="1:12" ht="12.75">
      <c r="A12" s="353">
        <v>2015</v>
      </c>
      <c r="B12" s="240">
        <v>2807</v>
      </c>
      <c r="C12" s="355">
        <v>0.782</v>
      </c>
      <c r="D12" s="358">
        <v>526</v>
      </c>
      <c r="E12" s="357">
        <v>0.147</v>
      </c>
      <c r="F12" s="358">
        <v>35</v>
      </c>
      <c r="G12" s="355">
        <v>0.01</v>
      </c>
      <c r="H12" s="358">
        <v>179</v>
      </c>
      <c r="I12" s="355">
        <v>0.05</v>
      </c>
      <c r="J12" s="358">
        <v>41</v>
      </c>
      <c r="K12" s="359">
        <v>0.011</v>
      </c>
      <c r="L12" s="360">
        <f>B12+D12+F12+H12+J12</f>
        <v>3588</v>
      </c>
    </row>
    <row r="13" spans="1:12" ht="12.75">
      <c r="A13" s="337">
        <v>2016</v>
      </c>
      <c r="B13" s="165">
        <v>2754</v>
      </c>
      <c r="C13" s="344">
        <f>B13/L13</f>
        <v>0.7797281993204983</v>
      </c>
      <c r="D13" s="176">
        <v>523</v>
      </c>
      <c r="E13" s="346">
        <f>D13/L13</f>
        <v>0.14807474518686298</v>
      </c>
      <c r="F13" s="176">
        <v>34</v>
      </c>
      <c r="G13" s="344">
        <f>F13/L13</f>
        <v>0.009626274065685165</v>
      </c>
      <c r="H13" s="176">
        <v>203</v>
      </c>
      <c r="I13" s="344">
        <f>H13/L13</f>
        <v>0.057474518686296716</v>
      </c>
      <c r="J13" s="176">
        <v>17</v>
      </c>
      <c r="K13" s="351">
        <f>J13/L13</f>
        <v>0.004813137032842582</v>
      </c>
      <c r="L13" s="342">
        <v>3532</v>
      </c>
    </row>
    <row r="14" spans="1:12" ht="12.75">
      <c r="A14" s="353">
        <v>2017</v>
      </c>
      <c r="B14" s="240">
        <v>2955.748</v>
      </c>
      <c r="C14" s="355">
        <f>B14/L14</f>
        <v>0.7791926232954698</v>
      </c>
      <c r="D14" s="358">
        <v>551.483</v>
      </c>
      <c r="E14" s="357">
        <f>D14/L14</f>
        <v>0.145381637904468</v>
      </c>
      <c r="F14" s="358">
        <v>36.888</v>
      </c>
      <c r="G14" s="355">
        <f>F14/L14</f>
        <v>0.009724393787333455</v>
      </c>
      <c r="H14" s="358">
        <v>218.909</v>
      </c>
      <c r="I14" s="355">
        <f>H14/L14</f>
        <v>0.05770866730620742</v>
      </c>
      <c r="J14" s="358">
        <v>30.319</v>
      </c>
      <c r="K14" s="359">
        <f>J14/L14</f>
        <v>0.007992677706521444</v>
      </c>
      <c r="L14" s="360">
        <f>B14+D14+F14+H14+J14</f>
        <v>3793.3469999999998</v>
      </c>
    </row>
    <row r="15" spans="1:12" ht="12.75">
      <c r="A15" s="215">
        <v>2018</v>
      </c>
      <c r="B15" s="402">
        <v>2946.51</v>
      </c>
      <c r="C15" s="403">
        <f>B15/L15</f>
        <v>0.7747999568753566</v>
      </c>
      <c r="D15" s="405">
        <v>580.2</v>
      </c>
      <c r="E15" s="349">
        <f>D15/L15</f>
        <v>0.15256657366819795</v>
      </c>
      <c r="F15" s="406">
        <v>37.61</v>
      </c>
      <c r="G15" s="404">
        <f>F15/L15</f>
        <v>0.009889742908757194</v>
      </c>
      <c r="H15" s="405">
        <v>223.23</v>
      </c>
      <c r="I15" s="404">
        <f>H15/L15</f>
        <v>0.05869947645631131</v>
      </c>
      <c r="J15" s="405">
        <v>15.38</v>
      </c>
      <c r="K15" s="352">
        <f>J15/L15</f>
        <v>0.004044250091376912</v>
      </c>
      <c r="L15" s="401">
        <f>B15+D15+F15+H15+J15</f>
        <v>3802.9300000000003</v>
      </c>
    </row>
    <row r="16" spans="1:4" s="216" customFormat="1" ht="12.75">
      <c r="A16" s="269" t="s">
        <v>214</v>
      </c>
      <c r="B16" s="192"/>
      <c r="C16" s="193"/>
      <c r="D16" s="266"/>
    </row>
    <row r="17" spans="1:4" s="216" customFormat="1" ht="12.75">
      <c r="A17" s="270" t="s">
        <v>215</v>
      </c>
      <c r="B17" s="266"/>
      <c r="C17" s="266"/>
      <c r="D17" s="266"/>
    </row>
    <row r="18" spans="1:4" ht="12.75">
      <c r="A18" s="268" t="s">
        <v>69</v>
      </c>
      <c r="B18" s="124"/>
      <c r="C18" s="124"/>
      <c r="D18" s="124"/>
    </row>
    <row r="19" spans="1:4" ht="12.75">
      <c r="A19" s="124"/>
      <c r="B19" s="124"/>
      <c r="C19" s="124"/>
      <c r="D19" s="124"/>
    </row>
  </sheetData>
  <sheetProtection/>
  <mergeCells count="6">
    <mergeCell ref="J5:K5"/>
    <mergeCell ref="B5:C5"/>
    <mergeCell ref="D5:E5"/>
    <mergeCell ref="F5:G5"/>
    <mergeCell ref="H5:I5"/>
    <mergeCell ref="L5:L6"/>
  </mergeCells>
  <printOptions/>
  <pageMargins left="0.1968503937007874" right="0.1968503937007874" top="0.5511811023622047" bottom="0.984251968503937" header="0" footer="0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6">
      <selection activeCell="N30" sqref="N30"/>
    </sheetView>
  </sheetViews>
  <sheetFormatPr defaultColWidth="9.140625" defaultRowHeight="12.75"/>
  <cols>
    <col min="1" max="1" width="24.140625" style="41" customWidth="1"/>
    <col min="2" max="3" width="15.7109375" style="41" customWidth="1"/>
    <col min="4" max="16384" width="9.140625" style="41" customWidth="1"/>
  </cols>
  <sheetData>
    <row r="1" spans="1:10" ht="15">
      <c r="A1" s="119" t="s">
        <v>319</v>
      </c>
      <c r="B1" s="120"/>
      <c r="C1" s="120"/>
      <c r="D1" s="120"/>
      <c r="E1" s="120"/>
      <c r="F1" s="120"/>
      <c r="G1" s="120"/>
      <c r="H1" s="120"/>
      <c r="I1" s="120"/>
      <c r="J1" s="120"/>
    </row>
    <row r="3" ht="15">
      <c r="A3" s="119" t="s">
        <v>200</v>
      </c>
    </row>
    <row r="5" spans="1:3" ht="12.75">
      <c r="A5" s="300"/>
      <c r="B5" s="329" t="s">
        <v>71</v>
      </c>
      <c r="C5" s="329" t="s">
        <v>72</v>
      </c>
    </row>
    <row r="6" spans="1:3" ht="12.75">
      <c r="A6" s="93" t="s">
        <v>128</v>
      </c>
      <c r="B6" s="218">
        <v>2018</v>
      </c>
      <c r="C6" s="212">
        <v>2804</v>
      </c>
    </row>
    <row r="7" spans="1:3" ht="24">
      <c r="A7" s="231" t="s">
        <v>129</v>
      </c>
      <c r="B7" s="332">
        <v>2018</v>
      </c>
      <c r="C7" s="333">
        <v>1739</v>
      </c>
    </row>
    <row r="8" spans="1:3" ht="12.75">
      <c r="A8" s="91"/>
      <c r="B8" s="91"/>
      <c r="C8" s="91"/>
    </row>
    <row r="9" spans="1:3" ht="12.75">
      <c r="A9" s="126"/>
      <c r="B9" s="126"/>
      <c r="C9" s="126"/>
    </row>
    <row r="10" s="79" customFormat="1" ht="12">
      <c r="A10" s="268" t="s">
        <v>69</v>
      </c>
    </row>
    <row r="11" spans="1:3" ht="12.75">
      <c r="A11" s="147"/>
      <c r="B11" s="93"/>
      <c r="C11" s="93"/>
    </row>
    <row r="12" ht="15">
      <c r="A12" s="119" t="s">
        <v>202</v>
      </c>
    </row>
    <row r="14" spans="1:3" ht="24">
      <c r="A14" s="271" t="s">
        <v>130</v>
      </c>
      <c r="B14" s="271" t="s">
        <v>265</v>
      </c>
      <c r="C14" s="216"/>
    </row>
    <row r="15" spans="1:3" ht="12.75">
      <c r="A15" s="125" t="s">
        <v>131</v>
      </c>
      <c r="B15" s="220">
        <v>3.6</v>
      </c>
      <c r="C15" s="164"/>
    </row>
    <row r="16" spans="1:3" ht="12.75">
      <c r="A16" s="231" t="s">
        <v>132</v>
      </c>
      <c r="B16" s="334">
        <v>8.3</v>
      </c>
      <c r="C16" s="164"/>
    </row>
    <row r="17" spans="1:3" ht="12.75">
      <c r="A17" s="125" t="s">
        <v>133</v>
      </c>
      <c r="B17" s="220">
        <v>11.6</v>
      </c>
      <c r="C17" s="164"/>
    </row>
    <row r="18" spans="1:3" ht="12.75">
      <c r="A18" s="231" t="s">
        <v>134</v>
      </c>
      <c r="B18" s="334">
        <v>18.9</v>
      </c>
      <c r="C18" s="164"/>
    </row>
    <row r="19" spans="1:3" ht="12.75">
      <c r="A19" s="143" t="s">
        <v>135</v>
      </c>
      <c r="B19" s="221">
        <v>57.6</v>
      </c>
      <c r="C19" s="164"/>
    </row>
    <row r="20" spans="1:3" ht="12.75">
      <c r="A20" s="148" t="s">
        <v>156</v>
      </c>
      <c r="B20" s="132">
        <f>SUM(B15:B19)</f>
        <v>100</v>
      </c>
      <c r="C20" s="216"/>
    </row>
    <row r="21" spans="1:2" ht="12.75">
      <c r="A21" s="154"/>
      <c r="B21" s="133"/>
    </row>
    <row r="22" ht="12.75">
      <c r="A22" s="268" t="s">
        <v>69</v>
      </c>
    </row>
    <row r="24" ht="15">
      <c r="A24" s="119" t="s">
        <v>203</v>
      </c>
    </row>
    <row r="26" spans="1:3" ht="24">
      <c r="A26" s="271" t="s">
        <v>136</v>
      </c>
      <c r="B26" s="271" t="s">
        <v>265</v>
      </c>
      <c r="C26" s="216"/>
    </row>
    <row r="27" spans="1:3" ht="14.25">
      <c r="A27" s="164" t="s">
        <v>266</v>
      </c>
      <c r="B27" s="164">
        <v>56.1</v>
      </c>
      <c r="C27" s="149" t="s">
        <v>174</v>
      </c>
    </row>
    <row r="28" spans="1:3" ht="14.25">
      <c r="A28" s="335" t="s">
        <v>267</v>
      </c>
      <c r="B28" s="335">
        <v>26.6</v>
      </c>
      <c r="C28" s="149"/>
    </row>
    <row r="29" spans="1:3" ht="12.75">
      <c r="A29" s="164" t="s">
        <v>137</v>
      </c>
      <c r="B29" s="164">
        <v>4.5</v>
      </c>
      <c r="C29" s="216"/>
    </row>
    <row r="30" spans="1:3" ht="12.75">
      <c r="A30" s="335" t="s">
        <v>138</v>
      </c>
      <c r="B30" s="335">
        <v>8.3</v>
      </c>
      <c r="C30" s="216"/>
    </row>
    <row r="31" spans="1:3" ht="36">
      <c r="A31" s="222" t="s">
        <v>139</v>
      </c>
      <c r="B31" s="222">
        <v>4.6</v>
      </c>
      <c r="C31" s="216"/>
    </row>
    <row r="32" spans="1:3" ht="12.75">
      <c r="A32" s="140"/>
      <c r="B32" s="331">
        <f>SUM(B27:B31)</f>
        <v>100.1</v>
      </c>
      <c r="C32" s="216"/>
    </row>
    <row r="33" ht="12.75">
      <c r="A33" s="266" t="s">
        <v>257</v>
      </c>
    </row>
    <row r="34" ht="12.75">
      <c r="A34" s="268" t="s">
        <v>69</v>
      </c>
    </row>
    <row r="36" ht="15">
      <c r="A36" s="119" t="s">
        <v>204</v>
      </c>
    </row>
    <row r="38" spans="1:2" ht="38.25">
      <c r="A38" s="271" t="s">
        <v>140</v>
      </c>
      <c r="B38" s="330" t="s">
        <v>265</v>
      </c>
    </row>
    <row r="39" spans="1:4" ht="12.75">
      <c r="A39" s="164" t="s">
        <v>141</v>
      </c>
      <c r="B39" s="220">
        <v>20.3</v>
      </c>
      <c r="C39" s="216"/>
      <c r="D39" s="216"/>
    </row>
    <row r="40" spans="1:4" ht="12.75">
      <c r="A40" s="335" t="s">
        <v>142</v>
      </c>
      <c r="B40" s="334">
        <v>41.1</v>
      </c>
      <c r="C40" s="216"/>
      <c r="D40" s="216"/>
    </row>
    <row r="41" spans="1:4" ht="24">
      <c r="A41" s="164" t="s">
        <v>268</v>
      </c>
      <c r="B41" s="220">
        <v>7.1</v>
      </c>
      <c r="C41" s="216"/>
      <c r="D41" s="216"/>
    </row>
    <row r="42" spans="1:4" ht="24">
      <c r="A42" s="335" t="s">
        <v>143</v>
      </c>
      <c r="B42" s="334">
        <v>8</v>
      </c>
      <c r="C42" s="216"/>
      <c r="D42" s="216"/>
    </row>
    <row r="43" spans="1:4" ht="12.75">
      <c r="A43" s="164" t="s">
        <v>144</v>
      </c>
      <c r="B43" s="220">
        <v>10.2</v>
      </c>
      <c r="C43" s="216"/>
      <c r="D43" s="216"/>
    </row>
    <row r="44" spans="1:4" ht="12.75">
      <c r="A44" s="335" t="s">
        <v>145</v>
      </c>
      <c r="B44" s="334">
        <v>8.5</v>
      </c>
      <c r="C44" s="216"/>
      <c r="D44" s="216"/>
    </row>
    <row r="45" spans="1:4" ht="12.75">
      <c r="A45" s="164" t="s">
        <v>146</v>
      </c>
      <c r="B45" s="220">
        <v>0.7</v>
      </c>
      <c r="C45" s="216"/>
      <c r="D45" s="216"/>
    </row>
    <row r="46" spans="1:4" ht="12.75">
      <c r="A46" s="335" t="s">
        <v>147</v>
      </c>
      <c r="B46" s="334">
        <v>0.7</v>
      </c>
      <c r="C46" s="216"/>
      <c r="D46" s="216"/>
    </row>
    <row r="47" spans="1:4" ht="12.75">
      <c r="A47" s="222" t="s">
        <v>148</v>
      </c>
      <c r="B47" s="221">
        <v>3.3</v>
      </c>
      <c r="C47" s="216"/>
      <c r="D47" s="216"/>
    </row>
    <row r="48" spans="1:4" ht="12.75">
      <c r="A48" s="140" t="s">
        <v>156</v>
      </c>
      <c r="B48" s="331">
        <f>SUM(B39:B47)</f>
        <v>99.9</v>
      </c>
      <c r="C48" s="216"/>
      <c r="D48" s="216"/>
    </row>
    <row r="49" spans="1:2" ht="12.75">
      <c r="A49" s="155"/>
      <c r="B49" s="156"/>
    </row>
    <row r="50" ht="12.75">
      <c r="A50" s="268" t="s">
        <v>69</v>
      </c>
    </row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scale="96" r:id="rId1"/>
  <rowBreaks count="1" manualBreakCount="1">
    <brk id="34" max="255" man="1"/>
  </rowBreaks>
  <ignoredErrors>
    <ignoredError sqref="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0.8515625" style="41" customWidth="1"/>
    <col min="2" max="2" width="59.7109375" style="41" customWidth="1"/>
    <col min="3" max="3" width="15.421875" style="41" customWidth="1"/>
    <col min="4" max="16384" width="9.140625" style="41" customWidth="1"/>
  </cols>
  <sheetData>
    <row r="1" spans="1:2" ht="27.75" customHeight="1">
      <c r="A1" s="121" t="s">
        <v>322</v>
      </c>
      <c r="B1" s="122"/>
    </row>
    <row r="2" ht="12.75">
      <c r="A2" s="123" t="s">
        <v>58</v>
      </c>
    </row>
    <row r="3" ht="12.75">
      <c r="A3" s="124"/>
    </row>
    <row r="4" spans="1:3" ht="12.75">
      <c r="A4" s="93"/>
      <c r="B4" s="93"/>
      <c r="C4" s="177" t="s">
        <v>272</v>
      </c>
    </row>
    <row r="5" spans="1:3" ht="25.5">
      <c r="A5" s="271" t="s">
        <v>244</v>
      </c>
      <c r="B5" s="271" t="s">
        <v>245</v>
      </c>
      <c r="C5" s="272" t="s">
        <v>56</v>
      </c>
    </row>
    <row r="6" spans="1:4" ht="12.75">
      <c r="A6" s="93" t="s">
        <v>59</v>
      </c>
      <c r="B6" s="93" t="s">
        <v>220</v>
      </c>
      <c r="C6" s="174">
        <v>6.43</v>
      </c>
      <c r="D6" s="172"/>
    </row>
    <row r="7" spans="1:4" ht="12.75">
      <c r="A7" s="250" t="s">
        <v>60</v>
      </c>
      <c r="B7" s="250" t="s">
        <v>221</v>
      </c>
      <c r="C7" s="230">
        <v>18.26</v>
      </c>
      <c r="D7" s="172"/>
    </row>
    <row r="8" spans="1:4" ht="12.75">
      <c r="A8" s="93" t="s">
        <v>61</v>
      </c>
      <c r="B8" s="93" t="s">
        <v>222</v>
      </c>
      <c r="C8" s="174">
        <v>911.48</v>
      </c>
      <c r="D8" s="172"/>
    </row>
    <row r="9" spans="1:4" ht="12.75">
      <c r="A9" s="251" t="s">
        <v>223</v>
      </c>
      <c r="B9" s="250" t="s">
        <v>242</v>
      </c>
      <c r="C9" s="230">
        <v>72.39</v>
      </c>
      <c r="D9" s="172"/>
    </row>
    <row r="10" spans="1:4" ht="12.75">
      <c r="A10" s="169" t="s">
        <v>224</v>
      </c>
      <c r="B10" s="93" t="s">
        <v>62</v>
      </c>
      <c r="C10" s="174">
        <v>29.48</v>
      </c>
      <c r="D10" s="172"/>
    </row>
    <row r="11" spans="1:4" ht="12.75">
      <c r="A11" s="251" t="s">
        <v>225</v>
      </c>
      <c r="B11" s="250" t="s">
        <v>234</v>
      </c>
      <c r="C11" s="230">
        <v>383.37</v>
      </c>
      <c r="D11" s="172"/>
    </row>
    <row r="12" spans="1:4" ht="12.75">
      <c r="A12" s="169" t="s">
        <v>226</v>
      </c>
      <c r="B12" s="93" t="s">
        <v>63</v>
      </c>
      <c r="C12" s="174">
        <v>10.62</v>
      </c>
      <c r="D12" s="172"/>
    </row>
    <row r="13" spans="1:4" ht="12.75">
      <c r="A13" s="251" t="s">
        <v>227</v>
      </c>
      <c r="B13" s="250" t="s">
        <v>235</v>
      </c>
      <c r="C13" s="230">
        <v>670.06</v>
      </c>
      <c r="D13" s="172"/>
    </row>
    <row r="14" spans="1:4" ht="12.75">
      <c r="A14" s="169" t="s">
        <v>228</v>
      </c>
      <c r="B14" s="93" t="s">
        <v>243</v>
      </c>
      <c r="C14" s="174">
        <v>183.76</v>
      </c>
      <c r="D14" s="172"/>
    </row>
    <row r="15" spans="1:4" ht="27.75" customHeight="1">
      <c r="A15" s="254" t="s">
        <v>229</v>
      </c>
      <c r="B15" s="253" t="s">
        <v>236</v>
      </c>
      <c r="C15" s="255">
        <v>799.02</v>
      </c>
      <c r="D15" s="172"/>
    </row>
    <row r="16" spans="1:4" ht="34.5" customHeight="1">
      <c r="A16" s="170" t="s">
        <v>230</v>
      </c>
      <c r="B16" s="125" t="s">
        <v>237</v>
      </c>
      <c r="C16" s="174">
        <v>374.61</v>
      </c>
      <c r="D16" s="172"/>
    </row>
    <row r="17" spans="1:4" ht="30" customHeight="1">
      <c r="A17" s="252" t="s">
        <v>231</v>
      </c>
      <c r="B17" s="231" t="s">
        <v>238</v>
      </c>
      <c r="C17" s="230">
        <v>51.38</v>
      </c>
      <c r="D17" s="172"/>
    </row>
    <row r="18" spans="1:4" ht="12.75">
      <c r="A18" s="169" t="s">
        <v>232</v>
      </c>
      <c r="B18" s="93" t="s">
        <v>64</v>
      </c>
      <c r="C18" s="174">
        <v>30.07</v>
      </c>
      <c r="D18" s="172"/>
    </row>
    <row r="19" spans="1:4" ht="24.75" customHeight="1">
      <c r="A19" s="256">
        <v>14</v>
      </c>
      <c r="B19" s="231" t="s">
        <v>233</v>
      </c>
      <c r="C19" s="230">
        <v>79.14</v>
      </c>
      <c r="D19" s="172"/>
    </row>
    <row r="20" spans="1:4" ht="24.75" customHeight="1">
      <c r="A20" s="171">
        <v>15</v>
      </c>
      <c r="B20" s="125" t="s">
        <v>65</v>
      </c>
      <c r="C20" s="174">
        <v>38.36</v>
      </c>
      <c r="D20" s="172"/>
    </row>
    <row r="21" spans="1:4" ht="24.75" customHeight="1">
      <c r="A21" s="256">
        <v>16</v>
      </c>
      <c r="B21" s="335" t="s">
        <v>324</v>
      </c>
      <c r="C21" s="230">
        <v>144.49</v>
      </c>
      <c r="D21" s="172"/>
    </row>
    <row r="22" spans="1:4" ht="12.75">
      <c r="A22" s="91"/>
      <c r="B22" s="150" t="s">
        <v>323</v>
      </c>
      <c r="C22" s="173">
        <f>SUM(C6:C21)</f>
        <v>3802.92</v>
      </c>
      <c r="D22" s="172"/>
    </row>
    <row r="23" spans="1:3" ht="12.75">
      <c r="A23" s="93"/>
      <c r="B23" s="93"/>
      <c r="C23" s="93"/>
    </row>
    <row r="24" spans="1:8" ht="31.5" customHeight="1">
      <c r="A24" s="190" t="str">
        <f>"(1)"</f>
        <v>(1)</v>
      </c>
      <c r="B24" s="412" t="s">
        <v>277</v>
      </c>
      <c r="C24" s="412"/>
      <c r="D24" s="412"/>
      <c r="E24" s="127"/>
      <c r="F24" s="127"/>
      <c r="G24" s="127"/>
      <c r="H24" s="129"/>
    </row>
    <row r="25" spans="1:8" ht="12" customHeight="1">
      <c r="A25" s="191" t="s">
        <v>161</v>
      </c>
      <c r="B25" s="242" t="s">
        <v>325</v>
      </c>
      <c r="C25" s="188"/>
      <c r="D25" s="189"/>
      <c r="E25" s="130"/>
      <c r="F25" s="130"/>
      <c r="G25" s="130"/>
      <c r="H25" s="128"/>
    </row>
    <row r="26" spans="1:4" ht="12.75">
      <c r="A26" s="168"/>
      <c r="B26" s="168"/>
      <c r="C26" s="168"/>
      <c r="D26" s="168"/>
    </row>
    <row r="27" spans="1:2" ht="12.75">
      <c r="A27" s="243" t="s">
        <v>155</v>
      </c>
      <c r="B27" s="244" t="s">
        <v>149</v>
      </c>
    </row>
  </sheetData>
  <sheetProtection/>
  <mergeCells count="1">
    <mergeCell ref="B24:D24"/>
  </mergeCells>
  <printOptions/>
  <pageMargins left="0.1968503937007874" right="0.1968503937007874" top="0.5511811023622047" bottom="0.6692913385826772" header="0" footer="0"/>
  <pageSetup fitToHeight="2" horizontalDpi="600" verticalDpi="600" orientation="landscape" paperSize="9" r:id="rId1"/>
  <ignoredErrors>
    <ignoredError sqref="A6:A21 A24:A25 A22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9.8515625" style="41" customWidth="1"/>
    <col min="2" max="2" width="69.7109375" style="41" customWidth="1"/>
    <col min="3" max="16384" width="11.421875" style="41" customWidth="1"/>
  </cols>
  <sheetData>
    <row r="1" spans="1:5" ht="15" customHeight="1">
      <c r="A1" s="90" t="s">
        <v>326</v>
      </c>
      <c r="B1" s="56"/>
      <c r="C1" s="417"/>
      <c r="D1" s="417"/>
      <c r="E1" s="417"/>
    </row>
    <row r="2" spans="1:5" ht="12.75">
      <c r="A2" s="91"/>
      <c r="B2" s="91"/>
      <c r="C2" s="92"/>
      <c r="D2" s="91"/>
      <c r="E2" s="178" t="s">
        <v>272</v>
      </c>
    </row>
    <row r="3" spans="1:5" ht="12.75">
      <c r="A3" s="273"/>
      <c r="B3" s="273"/>
      <c r="C3" s="274"/>
      <c r="D3" s="275" t="s">
        <v>35</v>
      </c>
      <c r="E3" s="273"/>
    </row>
    <row r="4" spans="1:5" ht="12.75">
      <c r="A4" s="276"/>
      <c r="B4" s="276"/>
      <c r="C4" s="277" t="s">
        <v>275</v>
      </c>
      <c r="D4" s="277" t="s">
        <v>279</v>
      </c>
      <c r="E4" s="277" t="s">
        <v>156</v>
      </c>
    </row>
    <row r="5" spans="1:5" s="15" customFormat="1" ht="13.5" customHeight="1">
      <c r="A5" s="414" t="s">
        <v>36</v>
      </c>
      <c r="B5" s="414"/>
      <c r="C5" s="165">
        <v>0.19</v>
      </c>
      <c r="D5" s="165">
        <v>15.13</v>
      </c>
      <c r="E5" s="207">
        <f aca="true" t="shared" si="0" ref="E5:E24">SUM(C5:D5)</f>
        <v>15.32</v>
      </c>
    </row>
    <row r="6" spans="1:5" s="15" customFormat="1" ht="24" customHeight="1">
      <c r="A6" s="413" t="s">
        <v>37</v>
      </c>
      <c r="B6" s="413"/>
      <c r="C6" s="240">
        <v>0.15</v>
      </c>
      <c r="D6" s="240">
        <v>751.12</v>
      </c>
      <c r="E6" s="241">
        <f t="shared" si="0"/>
        <v>751.27</v>
      </c>
    </row>
    <row r="7" spans="1:5" s="15" customFormat="1" ht="24" customHeight="1">
      <c r="A7" s="414" t="s">
        <v>38</v>
      </c>
      <c r="B7" s="414"/>
      <c r="C7" s="165">
        <v>1.26</v>
      </c>
      <c r="D7" s="165">
        <v>127.14</v>
      </c>
      <c r="E7" s="207">
        <f t="shared" si="0"/>
        <v>128.4</v>
      </c>
    </row>
    <row r="8" spans="1:5" s="15" customFormat="1" ht="12" customHeight="1">
      <c r="A8" s="413" t="s">
        <v>39</v>
      </c>
      <c r="B8" s="413"/>
      <c r="C8" s="240">
        <v>0.32</v>
      </c>
      <c r="D8" s="240">
        <v>33.74</v>
      </c>
      <c r="E8" s="241">
        <f t="shared" si="0"/>
        <v>34.06</v>
      </c>
    </row>
    <row r="9" spans="1:5" s="15" customFormat="1" ht="12">
      <c r="A9" s="414" t="s">
        <v>40</v>
      </c>
      <c r="B9" s="414"/>
      <c r="C9" s="165">
        <v>0.05</v>
      </c>
      <c r="D9" s="165">
        <v>0.65</v>
      </c>
      <c r="E9" s="207">
        <f t="shared" si="0"/>
        <v>0.7000000000000001</v>
      </c>
    </row>
    <row r="10" spans="1:5" s="15" customFormat="1" ht="12" customHeight="1">
      <c r="A10" s="413" t="s">
        <v>41</v>
      </c>
      <c r="B10" s="413"/>
      <c r="C10" s="240">
        <v>13.32</v>
      </c>
      <c r="D10" s="240">
        <v>46.73</v>
      </c>
      <c r="E10" s="241">
        <f t="shared" si="0"/>
        <v>60.05</v>
      </c>
    </row>
    <row r="11" spans="1:5" s="15" customFormat="1" ht="12">
      <c r="A11" s="414" t="s">
        <v>42</v>
      </c>
      <c r="B11" s="414"/>
      <c r="C11" s="165">
        <v>239.54</v>
      </c>
      <c r="D11" s="165">
        <v>96.4</v>
      </c>
      <c r="E11" s="207">
        <f t="shared" si="0"/>
        <v>335.94</v>
      </c>
    </row>
    <row r="12" spans="1:5" s="15" customFormat="1" ht="24" customHeight="1">
      <c r="A12" s="413" t="s">
        <v>43</v>
      </c>
      <c r="B12" s="413"/>
      <c r="C12" s="240">
        <v>17.15</v>
      </c>
      <c r="D12" s="240">
        <v>12.65</v>
      </c>
      <c r="E12" s="241">
        <f t="shared" si="0"/>
        <v>29.799999999999997</v>
      </c>
    </row>
    <row r="13" spans="1:5" s="15" customFormat="1" ht="12">
      <c r="A13" s="414" t="s">
        <v>44</v>
      </c>
      <c r="B13" s="414"/>
      <c r="C13" s="165">
        <v>0.47</v>
      </c>
      <c r="D13" s="165">
        <v>0.02</v>
      </c>
      <c r="E13" s="207">
        <f t="shared" si="0"/>
        <v>0.49</v>
      </c>
    </row>
    <row r="14" spans="1:5" s="15" customFormat="1" ht="12" customHeight="1">
      <c r="A14" s="413" t="s">
        <v>45</v>
      </c>
      <c r="B14" s="413"/>
      <c r="C14" s="240">
        <v>39.52</v>
      </c>
      <c r="D14" s="240">
        <v>419.21</v>
      </c>
      <c r="E14" s="241">
        <f t="shared" si="0"/>
        <v>458.72999999999996</v>
      </c>
    </row>
    <row r="15" spans="1:5" s="15" customFormat="1" ht="24" customHeight="1">
      <c r="A15" s="414" t="s">
        <v>46</v>
      </c>
      <c r="B15" s="414"/>
      <c r="C15" s="165">
        <v>27.15</v>
      </c>
      <c r="D15" s="165">
        <v>14.04</v>
      </c>
      <c r="E15" s="207">
        <f t="shared" si="0"/>
        <v>41.19</v>
      </c>
    </row>
    <row r="16" spans="1:5" s="15" customFormat="1" ht="12">
      <c r="A16" s="413" t="s">
        <v>47</v>
      </c>
      <c r="B16" s="413"/>
      <c r="C16" s="240">
        <v>9.37</v>
      </c>
      <c r="D16" s="240">
        <v>362.81</v>
      </c>
      <c r="E16" s="241">
        <f t="shared" si="0"/>
        <v>372.18</v>
      </c>
    </row>
    <row r="17" spans="1:5" s="15" customFormat="1" ht="12">
      <c r="A17" s="414" t="s">
        <v>48</v>
      </c>
      <c r="B17" s="414"/>
      <c r="C17" s="165">
        <v>25.01</v>
      </c>
      <c r="D17" s="165">
        <v>0</v>
      </c>
      <c r="E17" s="207">
        <f t="shared" si="0"/>
        <v>25.01</v>
      </c>
    </row>
    <row r="18" spans="1:5" s="15" customFormat="1" ht="12">
      <c r="A18" s="413" t="s">
        <v>49</v>
      </c>
      <c r="B18" s="413"/>
      <c r="C18" s="240">
        <v>8.95</v>
      </c>
      <c r="D18" s="240">
        <v>0</v>
      </c>
      <c r="E18" s="241">
        <f t="shared" si="0"/>
        <v>8.95</v>
      </c>
    </row>
    <row r="19" spans="1:5" s="15" customFormat="1" ht="24" customHeight="1">
      <c r="A19" s="414" t="s">
        <v>50</v>
      </c>
      <c r="B19" s="414"/>
      <c r="C19" s="165">
        <v>36.9</v>
      </c>
      <c r="D19" s="165">
        <v>117.2</v>
      </c>
      <c r="E19" s="207">
        <f t="shared" si="0"/>
        <v>154.1</v>
      </c>
    </row>
    <row r="20" spans="1:5" s="15" customFormat="1" ht="12">
      <c r="A20" s="413" t="s">
        <v>51</v>
      </c>
      <c r="B20" s="413"/>
      <c r="C20" s="240">
        <v>32.21</v>
      </c>
      <c r="D20" s="240">
        <v>69.18</v>
      </c>
      <c r="E20" s="241">
        <f t="shared" si="0"/>
        <v>101.39000000000001</v>
      </c>
    </row>
    <row r="21" spans="1:5" s="15" customFormat="1" ht="12">
      <c r="A21" s="414" t="s">
        <v>52</v>
      </c>
      <c r="B21" s="414"/>
      <c r="C21" s="165">
        <v>8.94</v>
      </c>
      <c r="D21" s="165">
        <v>232.6</v>
      </c>
      <c r="E21" s="207">
        <f t="shared" si="0"/>
        <v>241.54</v>
      </c>
    </row>
    <row r="22" spans="1:5" s="15" customFormat="1" ht="24" customHeight="1">
      <c r="A22" s="418" t="s">
        <v>53</v>
      </c>
      <c r="B22" s="418"/>
      <c r="C22" s="240">
        <v>14.95</v>
      </c>
      <c r="D22" s="240">
        <v>0.28</v>
      </c>
      <c r="E22" s="241">
        <f t="shared" si="0"/>
        <v>15.229999999999999</v>
      </c>
    </row>
    <row r="23" spans="1:6" s="15" customFormat="1" ht="24" customHeight="1">
      <c r="A23" s="416" t="s">
        <v>54</v>
      </c>
      <c r="B23" s="416"/>
      <c r="C23" s="165">
        <v>4.27</v>
      </c>
      <c r="D23" s="165">
        <v>88.08</v>
      </c>
      <c r="E23" s="207">
        <f t="shared" si="0"/>
        <v>92.35</v>
      </c>
      <c r="F23" s="131"/>
    </row>
    <row r="24" spans="1:5" s="15" customFormat="1" ht="24" customHeight="1">
      <c r="A24" s="413" t="s">
        <v>55</v>
      </c>
      <c r="B24" s="413"/>
      <c r="C24" s="240">
        <v>3.07</v>
      </c>
      <c r="D24" s="240">
        <v>933.18</v>
      </c>
      <c r="E24" s="241">
        <f t="shared" si="0"/>
        <v>936.25</v>
      </c>
    </row>
    <row r="25" spans="1:5" s="15" customFormat="1" ht="13.5" customHeight="1">
      <c r="A25" s="94" t="s">
        <v>156</v>
      </c>
      <c r="B25" s="72"/>
      <c r="C25" s="159">
        <f>SUM(C5:C24)</f>
        <v>482.78999999999985</v>
      </c>
      <c r="D25" s="159">
        <f>SUM(D5:D24)</f>
        <v>3320.16</v>
      </c>
      <c r="E25" s="159">
        <f>SUM(E5:E24)</f>
        <v>3802.95</v>
      </c>
    </row>
    <row r="26" spans="1:5" s="15" customFormat="1" ht="12">
      <c r="A26" s="14"/>
      <c r="B26" s="14"/>
      <c r="C26" s="14"/>
      <c r="D26" s="14"/>
      <c r="E26" s="14"/>
    </row>
    <row r="27" spans="1:7" s="15" customFormat="1" ht="27" customHeight="1">
      <c r="A27" s="415" t="s">
        <v>278</v>
      </c>
      <c r="B27" s="415"/>
      <c r="C27" s="415"/>
      <c r="D27" s="415"/>
      <c r="E27" s="415"/>
      <c r="F27" s="415"/>
      <c r="G27" s="415"/>
    </row>
    <row r="28" spans="1:7" s="15" customFormat="1" ht="21.75" customHeight="1">
      <c r="A28" s="415" t="s">
        <v>273</v>
      </c>
      <c r="B28" s="415"/>
      <c r="C28" s="415"/>
      <c r="D28" s="415"/>
      <c r="E28" s="415"/>
      <c r="F28" s="415"/>
      <c r="G28" s="415"/>
    </row>
    <row r="29" spans="1:5" s="15" customFormat="1" ht="12">
      <c r="A29" s="245" t="s">
        <v>150</v>
      </c>
      <c r="B29" s="14"/>
      <c r="C29" s="14"/>
      <c r="D29" s="14"/>
      <c r="E29" s="14"/>
    </row>
    <row r="30" s="42" customFormat="1" ht="12.75"/>
    <row r="31" s="42" customFormat="1" ht="12.75">
      <c r="A31" s="16"/>
    </row>
    <row r="32" s="42" customFormat="1" ht="12.75">
      <c r="A32" s="16"/>
    </row>
    <row r="33" s="42" customFormat="1" ht="12.75"/>
    <row r="34" s="42" customFormat="1" ht="12.75"/>
    <row r="35" s="42" customFormat="1" ht="12.75"/>
  </sheetData>
  <sheetProtection/>
  <mergeCells count="23">
    <mergeCell ref="A22:B22"/>
    <mergeCell ref="A16:B16"/>
    <mergeCell ref="A17:B17"/>
    <mergeCell ref="A18:B18"/>
    <mergeCell ref="A19:B19"/>
    <mergeCell ref="A13:B13"/>
    <mergeCell ref="A14:B14"/>
    <mergeCell ref="A5:B5"/>
    <mergeCell ref="A6:B6"/>
    <mergeCell ref="A7:B7"/>
    <mergeCell ref="A8:B8"/>
    <mergeCell ref="A9:B9"/>
    <mergeCell ref="C1:E1"/>
    <mergeCell ref="A10:B10"/>
    <mergeCell ref="A11:B11"/>
    <mergeCell ref="A12:B12"/>
    <mergeCell ref="A28:G28"/>
    <mergeCell ref="A15:B15"/>
    <mergeCell ref="A24:B24"/>
    <mergeCell ref="A23:B23"/>
    <mergeCell ref="A27:G27"/>
    <mergeCell ref="A20:B20"/>
    <mergeCell ref="A21:B21"/>
  </mergeCells>
  <printOptions/>
  <pageMargins left="0.1968503937007874" right="0.1968503937007874" top="0.5511811023622047" bottom="0.98425196850393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26">
      <selection activeCell="N30" sqref="N30"/>
    </sheetView>
  </sheetViews>
  <sheetFormatPr defaultColWidth="11.421875" defaultRowHeight="12.75"/>
  <cols>
    <col min="1" max="1" width="6.140625" style="1" customWidth="1"/>
    <col min="2" max="2" width="3.7109375" style="1" customWidth="1"/>
    <col min="3" max="3" width="5.7109375" style="1" customWidth="1"/>
    <col min="4" max="4" width="16.7109375" style="1" customWidth="1"/>
    <col min="5" max="5" width="10.140625" style="1" customWidth="1"/>
    <col min="6" max="6" width="4.28125" style="1" customWidth="1"/>
    <col min="7" max="7" width="11.28125" style="1" customWidth="1"/>
    <col min="8" max="8" width="13.00390625" style="1" customWidth="1"/>
    <col min="9" max="9" width="12.7109375" style="2" customWidth="1"/>
    <col min="10" max="14" width="11.421875" style="1" customWidth="1"/>
    <col min="15" max="15" width="21.7109375" style="1" customWidth="1"/>
    <col min="16" max="16384" width="11.421875" style="1" customWidth="1"/>
  </cols>
  <sheetData>
    <row r="1" spans="1:10" ht="17.25" customHeight="1">
      <c r="A1" s="96" t="s">
        <v>327</v>
      </c>
      <c r="B1" s="95"/>
      <c r="C1" s="95"/>
      <c r="D1" s="53"/>
      <c r="H1" s="55"/>
      <c r="J1" s="2"/>
    </row>
    <row r="2" spans="1:4" ht="11.25" customHeight="1">
      <c r="A2" s="95"/>
      <c r="B2" s="95"/>
      <c r="C2" s="95"/>
      <c r="D2" s="52"/>
    </row>
    <row r="3" spans="1:9" ht="12" customHeight="1">
      <c r="A3" s="63"/>
      <c r="B3" s="62"/>
      <c r="C3" s="62"/>
      <c r="D3" s="62"/>
      <c r="E3" s="63"/>
      <c r="F3" s="63"/>
      <c r="G3" s="63"/>
      <c r="H3" s="63"/>
      <c r="I3" s="81" t="s">
        <v>272</v>
      </c>
    </row>
    <row r="4" spans="1:9" ht="3.75" customHeight="1">
      <c r="A4" s="67"/>
      <c r="B4" s="67"/>
      <c r="C4" s="67"/>
      <c r="D4" s="67"/>
      <c r="E4" s="66"/>
      <c r="F4" s="66"/>
      <c r="G4" s="66"/>
      <c r="H4" s="66"/>
      <c r="I4" s="86"/>
    </row>
    <row r="5" spans="1:9" s="4" customFormat="1" ht="7.5" customHeight="1">
      <c r="A5" s="278"/>
      <c r="B5" s="278"/>
      <c r="C5" s="278"/>
      <c r="D5" s="278"/>
      <c r="E5" s="278"/>
      <c r="F5" s="278"/>
      <c r="G5" s="278"/>
      <c r="H5" s="278"/>
      <c r="I5" s="279"/>
    </row>
    <row r="6" spans="1:9" s="4" customFormat="1" ht="7.5" customHeight="1">
      <c r="A6" s="278"/>
      <c r="B6" s="278"/>
      <c r="C6" s="278"/>
      <c r="D6" s="278"/>
      <c r="E6" s="278"/>
      <c r="F6" s="278"/>
      <c r="G6" s="278"/>
      <c r="H6" s="278"/>
      <c r="I6" s="279"/>
    </row>
    <row r="7" spans="1:9" s="4" customFormat="1" ht="12" customHeight="1">
      <c r="A7" s="278"/>
      <c r="B7" s="278"/>
      <c r="C7" s="278"/>
      <c r="D7" s="278"/>
      <c r="E7" s="280" t="s">
        <v>9</v>
      </c>
      <c r="F7" s="280"/>
      <c r="G7" s="421" t="s">
        <v>19</v>
      </c>
      <c r="H7" s="421"/>
      <c r="I7" s="421"/>
    </row>
    <row r="8" spans="1:9" s="4" customFormat="1" ht="12" customHeight="1">
      <c r="A8" s="281"/>
      <c r="B8" s="281"/>
      <c r="C8" s="281"/>
      <c r="D8" s="281"/>
      <c r="E8" s="282" t="s">
        <v>151</v>
      </c>
      <c r="F8" s="282"/>
      <c r="G8" s="282" t="s">
        <v>279</v>
      </c>
      <c r="H8" s="282" t="s">
        <v>281</v>
      </c>
      <c r="I8" s="282" t="s">
        <v>156</v>
      </c>
    </row>
    <row r="9" spans="1:9" s="4" customFormat="1" ht="3.75" customHeight="1">
      <c r="A9" s="63"/>
      <c r="B9" s="63"/>
      <c r="C9" s="63"/>
      <c r="D9" s="63"/>
      <c r="E9" s="61"/>
      <c r="F9" s="61"/>
      <c r="G9" s="63"/>
      <c r="H9" s="63"/>
      <c r="I9" s="61"/>
    </row>
    <row r="10" spans="1:10" s="25" customFormat="1" ht="12" customHeight="1">
      <c r="A10" s="62" t="s">
        <v>160</v>
      </c>
      <c r="B10" s="62"/>
      <c r="C10" s="62"/>
      <c r="D10" s="62"/>
      <c r="E10" s="184">
        <v>183</v>
      </c>
      <c r="F10" s="160"/>
      <c r="G10" s="60">
        <v>3.26</v>
      </c>
      <c r="H10" s="60">
        <v>98.78</v>
      </c>
      <c r="I10" s="161">
        <f aca="true" t="shared" si="0" ref="I10:I51">SUM(G10:H10)</f>
        <v>102.04</v>
      </c>
      <c r="J10" s="75"/>
    </row>
    <row r="11" spans="1:10" s="25" customFormat="1" ht="12" customHeight="1">
      <c r="A11" s="225" t="s">
        <v>162</v>
      </c>
      <c r="B11" s="225"/>
      <c r="C11" s="225"/>
      <c r="D11" s="225"/>
      <c r="E11" s="257">
        <v>276</v>
      </c>
      <c r="F11" s="258"/>
      <c r="G11" s="230">
        <v>0.86</v>
      </c>
      <c r="H11" s="230">
        <v>17.43</v>
      </c>
      <c r="I11" s="259">
        <f t="shared" si="0"/>
        <v>18.29</v>
      </c>
      <c r="J11" s="75"/>
    </row>
    <row r="12" spans="1:10" s="25" customFormat="1" ht="12" customHeight="1">
      <c r="A12" s="62" t="s">
        <v>163</v>
      </c>
      <c r="B12" s="62"/>
      <c r="C12" s="62"/>
      <c r="D12" s="62"/>
      <c r="E12" s="184">
        <v>532</v>
      </c>
      <c r="F12" s="160"/>
      <c r="G12" s="60">
        <v>20.21</v>
      </c>
      <c r="H12" s="60">
        <v>146.21</v>
      </c>
      <c r="I12" s="161">
        <f t="shared" si="0"/>
        <v>166.42000000000002</v>
      </c>
      <c r="J12" s="75"/>
    </row>
    <row r="13" spans="1:10" s="25" customFormat="1" ht="12" customHeight="1">
      <c r="A13" s="225" t="s">
        <v>164</v>
      </c>
      <c r="B13" s="225"/>
      <c r="C13" s="225"/>
      <c r="D13" s="225"/>
      <c r="E13" s="257">
        <v>41</v>
      </c>
      <c r="F13" s="258"/>
      <c r="G13" s="230">
        <v>0.09</v>
      </c>
      <c r="H13" s="230">
        <v>1.43</v>
      </c>
      <c r="I13" s="259">
        <f t="shared" si="0"/>
        <v>1.52</v>
      </c>
      <c r="J13" s="75"/>
    </row>
    <row r="14" spans="1:10" s="25" customFormat="1" ht="12" customHeight="1">
      <c r="A14" s="62" t="s">
        <v>165</v>
      </c>
      <c r="B14" s="62"/>
      <c r="C14" s="62"/>
      <c r="D14" s="62"/>
      <c r="E14" s="184">
        <v>15</v>
      </c>
      <c r="F14" s="160"/>
      <c r="G14" s="60">
        <v>0.05</v>
      </c>
      <c r="H14" s="60">
        <v>0</v>
      </c>
      <c r="I14" s="161">
        <f t="shared" si="0"/>
        <v>0.05</v>
      </c>
      <c r="J14" s="75"/>
    </row>
    <row r="15" spans="1:10" s="25" customFormat="1" ht="12" customHeight="1">
      <c r="A15" s="225" t="s">
        <v>154</v>
      </c>
      <c r="B15" s="225"/>
      <c r="C15" s="225"/>
      <c r="D15" s="225"/>
      <c r="E15" s="257">
        <v>386</v>
      </c>
      <c r="F15" s="258"/>
      <c r="G15" s="230">
        <v>4.17</v>
      </c>
      <c r="H15" s="230">
        <v>114.14</v>
      </c>
      <c r="I15" s="259">
        <f t="shared" si="0"/>
        <v>118.31</v>
      </c>
      <c r="J15" s="75"/>
    </row>
    <row r="16" spans="1:10" s="25" customFormat="1" ht="12" customHeight="1">
      <c r="A16" s="62" t="s">
        <v>166</v>
      </c>
      <c r="B16" s="62"/>
      <c r="C16" s="62"/>
      <c r="D16" s="62"/>
      <c r="E16" s="184">
        <v>660</v>
      </c>
      <c r="F16" s="160"/>
      <c r="G16" s="60">
        <v>4.59</v>
      </c>
      <c r="H16" s="60">
        <v>117.91</v>
      </c>
      <c r="I16" s="161">
        <f t="shared" si="0"/>
        <v>122.5</v>
      </c>
      <c r="J16" s="75"/>
    </row>
    <row r="17" spans="1:10" s="25" customFormat="1" ht="12" customHeight="1">
      <c r="A17" s="225" t="s">
        <v>167</v>
      </c>
      <c r="B17" s="225"/>
      <c r="C17" s="225"/>
      <c r="D17" s="225"/>
      <c r="E17" s="257">
        <v>280</v>
      </c>
      <c r="F17" s="258"/>
      <c r="G17" s="230">
        <v>9.9</v>
      </c>
      <c r="H17" s="230">
        <v>60.88</v>
      </c>
      <c r="I17" s="259">
        <f t="shared" si="0"/>
        <v>70.78</v>
      </c>
      <c r="J17" s="75"/>
    </row>
    <row r="18" spans="1:10" s="25" customFormat="1" ht="12" customHeight="1">
      <c r="A18" s="62" t="s">
        <v>158</v>
      </c>
      <c r="B18" s="62"/>
      <c r="C18" s="62"/>
      <c r="D18" s="62"/>
      <c r="E18" s="184">
        <v>138</v>
      </c>
      <c r="F18" s="160"/>
      <c r="G18" s="60">
        <v>1.65</v>
      </c>
      <c r="H18" s="60">
        <v>70.05</v>
      </c>
      <c r="I18" s="161">
        <f t="shared" si="0"/>
        <v>71.7</v>
      </c>
      <c r="J18" s="75"/>
    </row>
    <row r="19" spans="1:10" s="25" customFormat="1" ht="12" customHeight="1">
      <c r="A19" s="225" t="s">
        <v>168</v>
      </c>
      <c r="B19" s="225"/>
      <c r="C19" s="225"/>
      <c r="D19" s="225"/>
      <c r="E19" s="257">
        <v>241</v>
      </c>
      <c r="F19" s="258"/>
      <c r="G19" s="230">
        <v>1.78</v>
      </c>
      <c r="H19" s="230">
        <v>18.24</v>
      </c>
      <c r="I19" s="259">
        <f t="shared" si="0"/>
        <v>20.02</v>
      </c>
      <c r="J19" s="75"/>
    </row>
    <row r="20" spans="1:10" s="25" customFormat="1" ht="12" customHeight="1">
      <c r="A20" s="62" t="s">
        <v>169</v>
      </c>
      <c r="B20" s="62"/>
      <c r="C20" s="62"/>
      <c r="D20" s="62"/>
      <c r="E20" s="184">
        <v>1675</v>
      </c>
      <c r="F20" s="160"/>
      <c r="G20" s="60">
        <v>39.55</v>
      </c>
      <c r="H20" s="60">
        <v>343.89</v>
      </c>
      <c r="I20" s="161">
        <f t="shared" si="0"/>
        <v>383.44</v>
      </c>
      <c r="J20" s="75"/>
    </row>
    <row r="21" spans="1:10" s="25" customFormat="1" ht="12" customHeight="1">
      <c r="A21" s="225" t="s">
        <v>170</v>
      </c>
      <c r="B21" s="225"/>
      <c r="C21" s="225"/>
      <c r="D21" s="225"/>
      <c r="E21" s="257">
        <v>135</v>
      </c>
      <c r="F21" s="258"/>
      <c r="G21" s="230">
        <v>2.92</v>
      </c>
      <c r="H21" s="230">
        <v>34.65</v>
      </c>
      <c r="I21" s="259">
        <f t="shared" si="0"/>
        <v>37.57</v>
      </c>
      <c r="J21" s="75"/>
    </row>
    <row r="22" spans="1:10" s="25" customFormat="1" ht="12" customHeight="1">
      <c r="A22" s="62" t="s">
        <v>171</v>
      </c>
      <c r="B22" s="62"/>
      <c r="C22" s="62"/>
      <c r="D22" s="62"/>
      <c r="E22" s="184">
        <v>1369</v>
      </c>
      <c r="F22" s="160"/>
      <c r="G22" s="60">
        <v>22.24</v>
      </c>
      <c r="H22" s="60">
        <v>197.72</v>
      </c>
      <c r="I22" s="161">
        <f t="shared" si="0"/>
        <v>219.96</v>
      </c>
      <c r="J22" s="75"/>
    </row>
    <row r="23" spans="1:10" s="4" customFormat="1" ht="12" customHeight="1">
      <c r="A23" s="225" t="s">
        <v>172</v>
      </c>
      <c r="B23" s="225"/>
      <c r="C23" s="225"/>
      <c r="D23" s="225"/>
      <c r="E23" s="257">
        <v>120</v>
      </c>
      <c r="F23" s="258"/>
      <c r="G23" s="230">
        <v>0.27</v>
      </c>
      <c r="H23" s="230">
        <v>9.27</v>
      </c>
      <c r="I23" s="259">
        <f t="shared" si="0"/>
        <v>9.54</v>
      </c>
      <c r="J23" s="73"/>
    </row>
    <row r="24" spans="1:10" s="4" customFormat="1" ht="12" customHeight="1">
      <c r="A24" s="62" t="s">
        <v>173</v>
      </c>
      <c r="B24" s="62"/>
      <c r="C24" s="62"/>
      <c r="D24" s="62"/>
      <c r="E24" s="184">
        <v>26</v>
      </c>
      <c r="F24" s="63"/>
      <c r="G24" s="60">
        <v>0</v>
      </c>
      <c r="H24" s="60">
        <v>0.6</v>
      </c>
      <c r="I24" s="161">
        <f t="shared" si="0"/>
        <v>0.6</v>
      </c>
      <c r="J24" s="73"/>
    </row>
    <row r="25" spans="1:10" s="4" customFormat="1" ht="12" customHeight="1">
      <c r="A25" s="225" t="s">
        <v>175</v>
      </c>
      <c r="B25" s="225"/>
      <c r="C25" s="225"/>
      <c r="D25" s="225"/>
      <c r="E25" s="257">
        <v>92</v>
      </c>
      <c r="F25" s="258"/>
      <c r="G25" s="230">
        <v>1.87</v>
      </c>
      <c r="H25" s="230">
        <v>19.68</v>
      </c>
      <c r="I25" s="259">
        <f t="shared" si="0"/>
        <v>21.55</v>
      </c>
      <c r="J25" s="73"/>
    </row>
    <row r="26" spans="1:10" s="4" customFormat="1" ht="12" customHeight="1">
      <c r="A26" s="62" t="s">
        <v>176</v>
      </c>
      <c r="B26" s="62"/>
      <c r="C26" s="62"/>
      <c r="D26" s="62"/>
      <c r="E26" s="184">
        <v>115</v>
      </c>
      <c r="F26" s="63"/>
      <c r="G26" s="60">
        <v>2.24</v>
      </c>
      <c r="H26" s="60">
        <v>34.87</v>
      </c>
      <c r="I26" s="161">
        <f t="shared" si="0"/>
        <v>37.11</v>
      </c>
      <c r="J26" s="73"/>
    </row>
    <row r="27" spans="1:10" s="4" customFormat="1" ht="12" customHeight="1">
      <c r="A27" s="225" t="s">
        <v>177</v>
      </c>
      <c r="B27" s="225"/>
      <c r="C27" s="225"/>
      <c r="D27" s="225"/>
      <c r="E27" s="257">
        <v>93</v>
      </c>
      <c r="F27" s="258"/>
      <c r="G27" s="230">
        <v>0.13</v>
      </c>
      <c r="H27" s="230">
        <v>32.13</v>
      </c>
      <c r="I27" s="259">
        <f t="shared" si="0"/>
        <v>32.260000000000005</v>
      </c>
      <c r="J27" s="73"/>
    </row>
    <row r="28" spans="1:10" s="4" customFormat="1" ht="12" customHeight="1">
      <c r="A28" s="62" t="s">
        <v>178</v>
      </c>
      <c r="B28" s="62"/>
      <c r="C28" s="62"/>
      <c r="D28" s="62"/>
      <c r="E28" s="184">
        <v>280</v>
      </c>
      <c r="F28" s="63"/>
      <c r="G28" s="60">
        <v>2.14</v>
      </c>
      <c r="H28" s="60">
        <v>71.16</v>
      </c>
      <c r="I28" s="161">
        <f t="shared" si="0"/>
        <v>73.3</v>
      </c>
      <c r="J28" s="73"/>
    </row>
    <row r="29" spans="1:10" s="4" customFormat="1" ht="12" customHeight="1">
      <c r="A29" s="225" t="s">
        <v>179</v>
      </c>
      <c r="B29" s="225"/>
      <c r="C29" s="225"/>
      <c r="D29" s="225"/>
      <c r="E29" s="257">
        <v>341</v>
      </c>
      <c r="F29" s="258"/>
      <c r="G29" s="230">
        <v>20.01</v>
      </c>
      <c r="H29" s="230">
        <v>94.42</v>
      </c>
      <c r="I29" s="259">
        <f t="shared" si="0"/>
        <v>114.43</v>
      </c>
      <c r="J29" s="73"/>
    </row>
    <row r="30" spans="1:10" s="4" customFormat="1" ht="12" customHeight="1">
      <c r="A30" s="62" t="s">
        <v>180</v>
      </c>
      <c r="B30" s="62"/>
      <c r="C30" s="62"/>
      <c r="D30" s="62"/>
      <c r="E30" s="184">
        <v>740</v>
      </c>
      <c r="F30" s="63"/>
      <c r="G30" s="60">
        <v>28.45</v>
      </c>
      <c r="H30" s="60">
        <v>62.58</v>
      </c>
      <c r="I30" s="161">
        <f t="shared" si="0"/>
        <v>91.03</v>
      </c>
      <c r="J30" s="73"/>
    </row>
    <row r="31" spans="1:10" s="4" customFormat="1" ht="12" customHeight="1">
      <c r="A31" s="225" t="s">
        <v>269</v>
      </c>
      <c r="B31" s="225"/>
      <c r="C31" s="225"/>
      <c r="D31" s="225"/>
      <c r="E31" s="257">
        <v>51</v>
      </c>
      <c r="F31" s="258"/>
      <c r="G31" s="230">
        <v>0.1</v>
      </c>
      <c r="H31" s="230">
        <v>14.73</v>
      </c>
      <c r="I31" s="259">
        <f t="shared" si="0"/>
        <v>14.83</v>
      </c>
      <c r="J31" s="73"/>
    </row>
    <row r="32" spans="1:10" s="4" customFormat="1" ht="12" customHeight="1">
      <c r="A32" s="62" t="s">
        <v>181</v>
      </c>
      <c r="B32" s="62"/>
      <c r="C32" s="62"/>
      <c r="D32" s="62"/>
      <c r="E32" s="184">
        <v>153</v>
      </c>
      <c r="F32" s="63"/>
      <c r="G32" s="60">
        <v>1.09</v>
      </c>
      <c r="H32" s="60">
        <v>29.96</v>
      </c>
      <c r="I32" s="161">
        <f t="shared" si="0"/>
        <v>31.05</v>
      </c>
      <c r="J32" s="73"/>
    </row>
    <row r="33" spans="1:10" s="4" customFormat="1" ht="12" customHeight="1">
      <c r="A33" s="225" t="s">
        <v>182</v>
      </c>
      <c r="B33" s="225"/>
      <c r="C33" s="225"/>
      <c r="D33" s="225"/>
      <c r="E33" s="257">
        <v>116</v>
      </c>
      <c r="F33" s="258"/>
      <c r="G33" s="230">
        <v>0.33</v>
      </c>
      <c r="H33" s="230">
        <v>15.86</v>
      </c>
      <c r="I33" s="259">
        <f t="shared" si="0"/>
        <v>16.189999999999998</v>
      </c>
      <c r="J33" s="73"/>
    </row>
    <row r="34" spans="1:10" s="4" customFormat="1" ht="12" customHeight="1">
      <c r="A34" s="62" t="s">
        <v>183</v>
      </c>
      <c r="B34" s="62"/>
      <c r="C34" s="62"/>
      <c r="D34" s="62"/>
      <c r="E34" s="184">
        <v>738</v>
      </c>
      <c r="F34" s="63"/>
      <c r="G34" s="60">
        <v>7.13</v>
      </c>
      <c r="H34" s="60">
        <v>167.95</v>
      </c>
      <c r="I34" s="161">
        <f t="shared" si="0"/>
        <v>175.07999999999998</v>
      </c>
      <c r="J34" s="73"/>
    </row>
    <row r="35" spans="1:10" s="4" customFormat="1" ht="12" customHeight="1">
      <c r="A35" s="225" t="s">
        <v>184</v>
      </c>
      <c r="B35" s="225"/>
      <c r="C35" s="225"/>
      <c r="D35" s="225"/>
      <c r="E35" s="257">
        <v>52</v>
      </c>
      <c r="F35" s="258"/>
      <c r="G35" s="230">
        <v>0.01</v>
      </c>
      <c r="H35" s="230">
        <v>0.98</v>
      </c>
      <c r="I35" s="259">
        <f t="shared" si="0"/>
        <v>0.99</v>
      </c>
      <c r="J35" s="73"/>
    </row>
    <row r="36" spans="1:10" s="4" customFormat="1" ht="12" customHeight="1">
      <c r="A36" s="62" t="s">
        <v>0</v>
      </c>
      <c r="B36" s="62"/>
      <c r="C36" s="62"/>
      <c r="D36" s="62"/>
      <c r="E36" s="184">
        <v>22</v>
      </c>
      <c r="F36" s="63"/>
      <c r="G36" s="60">
        <v>0.01</v>
      </c>
      <c r="H36" s="60">
        <v>0.48</v>
      </c>
      <c r="I36" s="161">
        <f t="shared" si="0"/>
        <v>0.49</v>
      </c>
      <c r="J36" s="73"/>
    </row>
    <row r="37" spans="1:10" s="4" customFormat="1" ht="12" customHeight="1">
      <c r="A37" s="225" t="s">
        <v>185</v>
      </c>
      <c r="B37" s="225"/>
      <c r="C37" s="225"/>
      <c r="D37" s="225"/>
      <c r="E37" s="257">
        <v>105</v>
      </c>
      <c r="F37" s="258"/>
      <c r="G37" s="230">
        <v>0.49</v>
      </c>
      <c r="H37" s="230">
        <v>58.85</v>
      </c>
      <c r="I37" s="259">
        <f t="shared" si="0"/>
        <v>59.34</v>
      </c>
      <c r="J37" s="73"/>
    </row>
    <row r="38" spans="1:10" s="4" customFormat="1" ht="12" customHeight="1">
      <c r="A38" s="62" t="s">
        <v>186</v>
      </c>
      <c r="B38" s="62"/>
      <c r="C38" s="62"/>
      <c r="D38" s="62"/>
      <c r="E38" s="184">
        <v>147</v>
      </c>
      <c r="F38" s="63"/>
      <c r="G38" s="60">
        <v>3.15</v>
      </c>
      <c r="H38" s="60">
        <v>26.97</v>
      </c>
      <c r="I38" s="161">
        <f t="shared" si="0"/>
        <v>30.119999999999997</v>
      </c>
      <c r="J38" s="73"/>
    </row>
    <row r="39" spans="1:10" s="4" customFormat="1" ht="12" customHeight="1">
      <c r="A39" s="225" t="s">
        <v>187</v>
      </c>
      <c r="B39" s="225"/>
      <c r="C39" s="225"/>
      <c r="D39" s="225"/>
      <c r="E39" s="257">
        <v>164</v>
      </c>
      <c r="F39" s="258"/>
      <c r="G39" s="230">
        <v>0.02</v>
      </c>
      <c r="H39" s="230">
        <v>12.01</v>
      </c>
      <c r="I39" s="259">
        <f t="shared" si="0"/>
        <v>12.03</v>
      </c>
      <c r="J39" s="73"/>
    </row>
    <row r="40" spans="1:10" s="4" customFormat="1" ht="12" customHeight="1">
      <c r="A40" s="62" t="s">
        <v>188</v>
      </c>
      <c r="B40" s="62"/>
      <c r="C40" s="62"/>
      <c r="D40" s="62"/>
      <c r="E40" s="184">
        <v>87</v>
      </c>
      <c r="F40" s="63"/>
      <c r="G40" s="60">
        <v>3.71</v>
      </c>
      <c r="H40" s="60">
        <v>50.05</v>
      </c>
      <c r="I40" s="161">
        <f t="shared" si="0"/>
        <v>53.76</v>
      </c>
      <c r="J40" s="73"/>
    </row>
    <row r="41" spans="1:10" s="4" customFormat="1" ht="12" customHeight="1">
      <c r="A41" s="225" t="s">
        <v>189</v>
      </c>
      <c r="B41" s="225"/>
      <c r="C41" s="225"/>
      <c r="D41" s="225"/>
      <c r="E41" s="257">
        <v>99</v>
      </c>
      <c r="F41" s="258"/>
      <c r="G41" s="230">
        <v>1.1</v>
      </c>
      <c r="H41" s="230">
        <v>27.86</v>
      </c>
      <c r="I41" s="259">
        <f t="shared" si="0"/>
        <v>28.96</v>
      </c>
      <c r="J41" s="73"/>
    </row>
    <row r="42" spans="1:10" s="4" customFormat="1" ht="12" customHeight="1">
      <c r="A42" s="62" t="s">
        <v>190</v>
      </c>
      <c r="B42" s="62"/>
      <c r="C42" s="62"/>
      <c r="D42" s="62"/>
      <c r="E42" s="184">
        <v>55</v>
      </c>
      <c r="F42" s="63"/>
      <c r="G42" s="60">
        <v>2.57</v>
      </c>
      <c r="H42" s="60">
        <v>94.69</v>
      </c>
      <c r="I42" s="161">
        <f t="shared" si="0"/>
        <v>97.25999999999999</v>
      </c>
      <c r="J42" s="73"/>
    </row>
    <row r="43" spans="1:10" s="4" customFormat="1" ht="12" customHeight="1">
      <c r="A43" s="225" t="s">
        <v>191</v>
      </c>
      <c r="B43" s="225"/>
      <c r="C43" s="225"/>
      <c r="D43" s="225"/>
      <c r="E43" s="257">
        <v>373</v>
      </c>
      <c r="F43" s="258"/>
      <c r="G43" s="230">
        <v>1.97</v>
      </c>
      <c r="H43" s="230">
        <v>57.26</v>
      </c>
      <c r="I43" s="259">
        <f t="shared" si="0"/>
        <v>59.23</v>
      </c>
      <c r="J43" s="73"/>
    </row>
    <row r="44" spans="1:10" s="4" customFormat="1" ht="12" customHeight="1">
      <c r="A44" s="62" t="s">
        <v>192</v>
      </c>
      <c r="B44" s="62"/>
      <c r="C44" s="62"/>
      <c r="D44" s="62"/>
      <c r="E44" s="184">
        <v>350</v>
      </c>
      <c r="F44" s="63"/>
      <c r="G44" s="60">
        <v>5.22</v>
      </c>
      <c r="H44" s="60">
        <v>90.69</v>
      </c>
      <c r="I44" s="161">
        <f t="shared" si="0"/>
        <v>95.91</v>
      </c>
      <c r="J44" s="73"/>
    </row>
    <row r="45" spans="1:10" s="4" customFormat="1" ht="12" customHeight="1">
      <c r="A45" s="225" t="s">
        <v>193</v>
      </c>
      <c r="B45" s="225"/>
      <c r="C45" s="225"/>
      <c r="D45" s="225"/>
      <c r="E45" s="257">
        <v>45</v>
      </c>
      <c r="F45" s="258"/>
      <c r="G45" s="230">
        <v>0.55</v>
      </c>
      <c r="H45" s="230">
        <v>2.92</v>
      </c>
      <c r="I45" s="259">
        <f t="shared" si="0"/>
        <v>3.4699999999999998</v>
      </c>
      <c r="J45" s="73"/>
    </row>
    <row r="46" spans="1:10" s="4" customFormat="1" ht="12" customHeight="1">
      <c r="A46" s="62" t="s">
        <v>194</v>
      </c>
      <c r="B46" s="62"/>
      <c r="C46" s="62"/>
      <c r="D46" s="62"/>
      <c r="E46" s="184">
        <v>308</v>
      </c>
      <c r="F46" s="63"/>
      <c r="G46" s="60">
        <v>58.61</v>
      </c>
      <c r="H46" s="60">
        <v>79.5</v>
      </c>
      <c r="I46" s="161">
        <f t="shared" si="0"/>
        <v>138.11</v>
      </c>
      <c r="J46" s="73"/>
    </row>
    <row r="47" spans="1:10" s="4" customFormat="1" ht="12" customHeight="1">
      <c r="A47" s="225" t="s">
        <v>195</v>
      </c>
      <c r="B47" s="225"/>
      <c r="C47" s="225"/>
      <c r="D47" s="225"/>
      <c r="E47" s="257">
        <v>91</v>
      </c>
      <c r="F47" s="258"/>
      <c r="G47" s="230">
        <v>0.05</v>
      </c>
      <c r="H47" s="230">
        <v>9.05</v>
      </c>
      <c r="I47" s="259">
        <f t="shared" si="0"/>
        <v>9.100000000000001</v>
      </c>
      <c r="J47" s="73"/>
    </row>
    <row r="48" spans="1:10" s="4" customFormat="1" ht="12" customHeight="1">
      <c r="A48" s="62" t="s">
        <v>196</v>
      </c>
      <c r="B48" s="62"/>
      <c r="C48" s="62"/>
      <c r="D48" s="62"/>
      <c r="E48" s="184">
        <v>102</v>
      </c>
      <c r="F48" s="63"/>
      <c r="G48" s="60">
        <v>1.7</v>
      </c>
      <c r="H48" s="60">
        <v>21.88</v>
      </c>
      <c r="I48" s="161">
        <f t="shared" si="0"/>
        <v>23.58</v>
      </c>
      <c r="J48" s="73"/>
    </row>
    <row r="49" spans="1:10" s="4" customFormat="1" ht="12" customHeight="1">
      <c r="A49" s="225" t="s">
        <v>197</v>
      </c>
      <c r="B49" s="225"/>
      <c r="C49" s="225"/>
      <c r="D49" s="225"/>
      <c r="E49" s="257">
        <v>16</v>
      </c>
      <c r="F49" s="258"/>
      <c r="G49" s="230">
        <v>0.16</v>
      </c>
      <c r="H49" s="230">
        <v>0.06</v>
      </c>
      <c r="I49" s="259">
        <f t="shared" si="0"/>
        <v>0.22</v>
      </c>
      <c r="J49" s="73"/>
    </row>
    <row r="50" spans="1:10" s="4" customFormat="1" ht="12" customHeight="1">
      <c r="A50" s="62" t="s">
        <v>198</v>
      </c>
      <c r="B50" s="62"/>
      <c r="C50" s="62"/>
      <c r="D50" s="62"/>
      <c r="E50" s="184">
        <v>2725</v>
      </c>
      <c r="F50" s="63"/>
      <c r="G50" s="60">
        <v>106.73</v>
      </c>
      <c r="H50" s="60">
        <v>752.72</v>
      </c>
      <c r="I50" s="161">
        <f t="shared" si="0"/>
        <v>859.45</v>
      </c>
      <c r="J50" s="73"/>
    </row>
    <row r="51" spans="1:10" s="4" customFormat="1" ht="12" customHeight="1">
      <c r="A51" s="225" t="s">
        <v>199</v>
      </c>
      <c r="B51" s="225"/>
      <c r="C51" s="225"/>
      <c r="D51" s="225"/>
      <c r="E51" s="257">
        <v>1450</v>
      </c>
      <c r="F51" s="258"/>
      <c r="G51" s="230">
        <v>121.71</v>
      </c>
      <c r="H51" s="230">
        <v>259.54</v>
      </c>
      <c r="I51" s="259">
        <f t="shared" si="0"/>
        <v>381.25</v>
      </c>
      <c r="J51" s="73"/>
    </row>
    <row r="52" spans="1:10" s="5" customFormat="1" ht="12" customHeight="1">
      <c r="A52" s="77" t="s">
        <v>1</v>
      </c>
      <c r="B52" s="77"/>
      <c r="C52" s="77"/>
      <c r="D52" s="77"/>
      <c r="E52" s="89">
        <f>SUM(E10:E51)</f>
        <v>14987</v>
      </c>
      <c r="F52" s="89"/>
      <c r="G52" s="89">
        <f>SUM(G10:G51)</f>
        <v>482.78999999999996</v>
      </c>
      <c r="H52" s="89">
        <f>SUM(H10:H51)</f>
        <v>3320.05</v>
      </c>
      <c r="I52" s="89">
        <f>SUM(I10:I51)</f>
        <v>3802.8399999999992</v>
      </c>
      <c r="J52" s="74"/>
    </row>
    <row r="53" spans="1:10" s="4" customFormat="1" ht="12" customHeight="1">
      <c r="A53" s="260" t="s">
        <v>305</v>
      </c>
      <c r="B53" s="260"/>
      <c r="C53" s="260"/>
      <c r="D53" s="260"/>
      <c r="E53" s="249">
        <v>8570</v>
      </c>
      <c r="F53" s="249"/>
      <c r="G53" s="249">
        <v>341.12</v>
      </c>
      <c r="H53" s="249">
        <v>1797.52</v>
      </c>
      <c r="I53" s="261">
        <f>G53+H53</f>
        <v>2138.64</v>
      </c>
      <c r="J53" s="73"/>
    </row>
    <row r="54" spans="1:9" s="4" customFormat="1" ht="12" customHeight="1">
      <c r="A54" s="422" t="s">
        <v>2</v>
      </c>
      <c r="B54" s="422"/>
      <c r="C54" s="422"/>
      <c r="D54" s="422"/>
      <c r="E54" s="249">
        <v>1734</v>
      </c>
      <c r="F54" s="249"/>
      <c r="G54" s="249">
        <v>34.26</v>
      </c>
      <c r="H54" s="249">
        <v>346.77</v>
      </c>
      <c r="I54" s="261">
        <f aca="true" t="shared" si="1" ref="I54:I59">G54+H54</f>
        <v>381.03</v>
      </c>
    </row>
    <row r="55" spans="1:9" s="4" customFormat="1" ht="12" customHeight="1">
      <c r="A55" s="260" t="s">
        <v>3</v>
      </c>
      <c r="B55" s="260"/>
      <c r="C55" s="260"/>
      <c r="D55" s="260"/>
      <c r="E55" s="249">
        <v>1162</v>
      </c>
      <c r="F55" s="249"/>
      <c r="G55" s="249">
        <v>76.57</v>
      </c>
      <c r="H55" s="249">
        <v>305.49</v>
      </c>
      <c r="I55" s="261">
        <f t="shared" si="1"/>
        <v>382.06</v>
      </c>
    </row>
    <row r="56" spans="1:9" s="4" customFormat="1" ht="12" customHeight="1">
      <c r="A56" s="260" t="s">
        <v>4</v>
      </c>
      <c r="B56" s="260"/>
      <c r="C56" s="260"/>
      <c r="D56" s="260"/>
      <c r="E56" s="249">
        <v>469</v>
      </c>
      <c r="F56" s="249"/>
      <c r="G56" s="249">
        <v>6.5</v>
      </c>
      <c r="H56" s="249">
        <v>159.11</v>
      </c>
      <c r="I56" s="261">
        <f t="shared" si="1"/>
        <v>165.61</v>
      </c>
    </row>
    <row r="57" spans="1:9" s="4" customFormat="1" ht="12" customHeight="1">
      <c r="A57" s="260" t="s">
        <v>5</v>
      </c>
      <c r="B57" s="260"/>
      <c r="C57" s="260"/>
      <c r="D57" s="260"/>
      <c r="E57" s="249">
        <v>844</v>
      </c>
      <c r="F57" s="249"/>
      <c r="G57" s="249">
        <v>7.2</v>
      </c>
      <c r="H57" s="249">
        <v>280.67</v>
      </c>
      <c r="I57" s="261">
        <f t="shared" si="1"/>
        <v>287.87</v>
      </c>
    </row>
    <row r="58" spans="1:9" s="4" customFormat="1" ht="12" customHeight="1">
      <c r="A58" s="422" t="s">
        <v>6</v>
      </c>
      <c r="B58" s="422"/>
      <c r="C58" s="422"/>
      <c r="D58" s="422"/>
      <c r="E58" s="249">
        <v>2000</v>
      </c>
      <c r="F58" s="249"/>
      <c r="G58" s="249">
        <v>16.8</v>
      </c>
      <c r="H58" s="249">
        <v>426.88</v>
      </c>
      <c r="I58" s="261">
        <f t="shared" si="1"/>
        <v>443.68</v>
      </c>
    </row>
    <row r="59" spans="1:13" s="4" customFormat="1" ht="12" customHeight="1">
      <c r="A59" s="260" t="s">
        <v>7</v>
      </c>
      <c r="B59" s="260"/>
      <c r="C59" s="260"/>
      <c r="D59" s="260"/>
      <c r="E59" s="262">
        <v>172</v>
      </c>
      <c r="F59" s="262"/>
      <c r="G59" s="283">
        <v>0.33</v>
      </c>
      <c r="H59" s="262">
        <v>3.72</v>
      </c>
      <c r="I59" s="261">
        <f t="shared" si="1"/>
        <v>4.05</v>
      </c>
      <c r="M59" s="4" t="s">
        <v>333</v>
      </c>
    </row>
    <row r="60" spans="1:9" s="4" customFormat="1" ht="12" customHeight="1">
      <c r="A60" s="263"/>
      <c r="B60" s="263"/>
      <c r="C60" s="263"/>
      <c r="D60" s="263"/>
      <c r="E60" s="264"/>
      <c r="F60" s="264"/>
      <c r="G60" s="264"/>
      <c r="H60" s="264"/>
      <c r="I60" s="265"/>
    </row>
    <row r="61" spans="1:9" s="4" customFormat="1" ht="4.5" customHeight="1">
      <c r="A61" s="63"/>
      <c r="B61" s="63"/>
      <c r="C61" s="63"/>
      <c r="D61" s="63"/>
      <c r="E61" s="97"/>
      <c r="F61" s="97"/>
      <c r="G61" s="97"/>
      <c r="H61" s="97"/>
      <c r="I61" s="97"/>
    </row>
    <row r="62" spans="1:10" s="18" customFormat="1" ht="37.5" customHeight="1">
      <c r="A62" s="180" t="str">
        <f>"(1)"</f>
        <v>(1)</v>
      </c>
      <c r="B62" s="420" t="s">
        <v>280</v>
      </c>
      <c r="C62" s="420"/>
      <c r="D62" s="420"/>
      <c r="E62" s="420"/>
      <c r="F62" s="420"/>
      <c r="G62" s="420"/>
      <c r="H62" s="420"/>
      <c r="I62" s="420"/>
      <c r="J62" s="28"/>
    </row>
    <row r="63" spans="1:9" s="18" customFormat="1" ht="22.5" customHeight="1">
      <c r="A63" s="180" t="str">
        <f>"(2)"</f>
        <v>(2)</v>
      </c>
      <c r="B63" s="248" t="s">
        <v>10</v>
      </c>
      <c r="C63" s="182"/>
      <c r="D63" s="182"/>
      <c r="E63" s="181"/>
      <c r="F63" s="181"/>
      <c r="G63" s="181"/>
      <c r="H63" s="183"/>
      <c r="I63" s="183"/>
    </row>
    <row r="64" spans="1:9" ht="55.5" customHeight="1">
      <c r="A64" s="419" t="s">
        <v>274</v>
      </c>
      <c r="B64" s="419"/>
      <c r="C64" s="419"/>
      <c r="D64" s="419"/>
      <c r="E64" s="419"/>
      <c r="F64" s="419"/>
      <c r="G64" s="419"/>
      <c r="H64" s="419"/>
      <c r="I64" s="419"/>
    </row>
    <row r="65" spans="1:9" ht="12">
      <c r="A65" s="246" t="s">
        <v>155</v>
      </c>
      <c r="B65" s="247" t="s">
        <v>159</v>
      </c>
      <c r="G65" s="29"/>
      <c r="H65" s="29"/>
      <c r="I65" s="29"/>
    </row>
  </sheetData>
  <sheetProtection/>
  <mergeCells count="5">
    <mergeCell ref="A64:I64"/>
    <mergeCell ref="B62:I62"/>
    <mergeCell ref="G7:I7"/>
    <mergeCell ref="A54:D54"/>
    <mergeCell ref="A58:D58"/>
  </mergeCells>
  <printOptions/>
  <pageMargins left="0.1968503937007874" right="0.1968503937007874" top="0.5511811023622047" bottom="0.984251968503937" header="0" footer="0"/>
  <pageSetup horizontalDpi="600" verticalDpi="600" orientation="portrait" paperSize="9" scale="90" r:id="rId1"/>
  <ignoredErrors>
    <ignoredError sqref="I16 I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PageLayoutView="0" workbookViewId="0" topLeftCell="A16">
      <selection activeCell="N30" sqref="N30"/>
    </sheetView>
  </sheetViews>
  <sheetFormatPr defaultColWidth="11.57421875" defaultRowHeight="12.75"/>
  <cols>
    <col min="1" max="1" width="4.7109375" style="9" customWidth="1"/>
    <col min="2" max="2" width="3.7109375" style="9" customWidth="1"/>
    <col min="3" max="3" width="5.7109375" style="9" customWidth="1"/>
    <col min="4" max="4" width="6.28125" style="33" customWidth="1"/>
    <col min="5" max="5" width="6.8515625" style="9" customWidth="1"/>
    <col min="6" max="6" width="10.140625" style="8" customWidth="1"/>
    <col min="7" max="7" width="11.421875" style="47" customWidth="1"/>
    <col min="8" max="8" width="10.7109375" style="44" customWidth="1"/>
    <col min="9" max="9" width="10.8515625" style="8" customWidth="1"/>
    <col min="10" max="10" width="11.57421875" style="24" customWidth="1"/>
    <col min="11" max="11" width="0.13671875" style="9" customWidth="1"/>
    <col min="12" max="12" width="5.57421875" style="9" customWidth="1"/>
    <col min="13" max="13" width="6.00390625" style="9" customWidth="1"/>
    <col min="14" max="14" width="5.8515625" style="9" customWidth="1"/>
    <col min="15" max="15" width="3.7109375" style="9" customWidth="1"/>
    <col min="16" max="16" width="13.57421875" style="9" customWidth="1"/>
    <col min="17" max="17" width="7.7109375" style="9" customWidth="1"/>
    <col min="18" max="18" width="14.421875" style="9" customWidth="1"/>
    <col min="19" max="16384" width="11.57421875" style="9" customWidth="1"/>
  </cols>
  <sheetData>
    <row r="1" spans="1:9" ht="18" customHeight="1">
      <c r="A1" s="76" t="s">
        <v>315</v>
      </c>
      <c r="B1" s="98"/>
      <c r="C1" s="98"/>
      <c r="D1" s="53"/>
      <c r="E1" s="19"/>
      <c r="F1" s="7"/>
      <c r="G1" s="22"/>
      <c r="H1" s="54"/>
      <c r="I1" s="7"/>
    </row>
    <row r="2" spans="1:10" ht="11.25" customHeight="1">
      <c r="A2" s="98"/>
      <c r="B2" s="98"/>
      <c r="C2" s="98"/>
      <c r="D2" s="52"/>
      <c r="E2" s="19"/>
      <c r="F2" s="7"/>
      <c r="G2" s="22"/>
      <c r="H2" s="7"/>
      <c r="I2" s="7"/>
      <c r="J2" s="23"/>
    </row>
    <row r="3" spans="1:13" ht="12" customHeight="1">
      <c r="A3" s="63"/>
      <c r="B3" s="63"/>
      <c r="C3" s="63"/>
      <c r="D3" s="62"/>
      <c r="E3" s="63"/>
      <c r="F3" s="78"/>
      <c r="G3" s="59"/>
      <c r="H3" s="78"/>
      <c r="I3" s="68"/>
      <c r="J3" s="99" t="s">
        <v>8</v>
      </c>
      <c r="K3" s="10"/>
      <c r="L3" s="10"/>
      <c r="M3" s="30"/>
    </row>
    <row r="4" spans="1:14" ht="3.75" customHeight="1">
      <c r="A4" s="66"/>
      <c r="B4" s="66"/>
      <c r="C4" s="66"/>
      <c r="D4" s="67"/>
      <c r="E4" s="66"/>
      <c r="F4" s="82"/>
      <c r="G4" s="83"/>
      <c r="H4" s="82"/>
      <c r="I4" s="82"/>
      <c r="J4" s="80"/>
      <c r="K4" s="10"/>
      <c r="L4" s="10"/>
      <c r="M4" s="10"/>
      <c r="N4" s="10"/>
    </row>
    <row r="5" spans="1:10" s="4" customFormat="1" ht="9.75" customHeight="1">
      <c r="A5" s="284"/>
      <c r="B5" s="284"/>
      <c r="C5" s="284"/>
      <c r="D5" s="285"/>
      <c r="E5" s="278"/>
      <c r="F5" s="423"/>
      <c r="G5" s="423"/>
      <c r="H5" s="423"/>
      <c r="I5" s="423"/>
      <c r="J5" s="423"/>
    </row>
    <row r="6" spans="1:10" s="4" customFormat="1" ht="12" customHeight="1">
      <c r="A6" s="284"/>
      <c r="B6" s="284"/>
      <c r="C6" s="284"/>
      <c r="D6" s="285"/>
      <c r="E6" s="280" t="s">
        <v>11</v>
      </c>
      <c r="F6" s="421" t="s">
        <v>12</v>
      </c>
      <c r="G6" s="421"/>
      <c r="H6" s="421"/>
      <c r="I6" s="421"/>
      <c r="J6" s="286"/>
    </row>
    <row r="7" spans="1:10" s="4" customFormat="1" ht="12" customHeight="1">
      <c r="A7" s="284"/>
      <c r="B7" s="284"/>
      <c r="C7" s="284"/>
      <c r="D7" s="285"/>
      <c r="E7" s="286" t="s">
        <v>13</v>
      </c>
      <c r="F7" s="287"/>
      <c r="G7" s="288"/>
      <c r="H7" s="288"/>
      <c r="I7" s="289"/>
      <c r="J7" s="286"/>
    </row>
    <row r="8" spans="1:19" s="4" customFormat="1" ht="48" customHeight="1">
      <c r="A8" s="290"/>
      <c r="B8" s="290"/>
      <c r="C8" s="290"/>
      <c r="D8" s="281"/>
      <c r="E8" s="291" t="s">
        <v>14</v>
      </c>
      <c r="F8" s="292" t="s">
        <v>239</v>
      </c>
      <c r="G8" s="293" t="s">
        <v>15</v>
      </c>
      <c r="H8" s="294" t="s">
        <v>261</v>
      </c>
      <c r="I8" s="292" t="s">
        <v>240</v>
      </c>
      <c r="J8" s="295" t="s">
        <v>156</v>
      </c>
      <c r="K8" s="11"/>
      <c r="L8" s="11"/>
      <c r="N8" s="390"/>
      <c r="O8" s="390"/>
      <c r="P8" s="390"/>
      <c r="Q8" s="390"/>
      <c r="R8" s="390"/>
      <c r="S8" s="390"/>
    </row>
    <row r="9" spans="1:19" s="4" customFormat="1" ht="3.75" customHeight="1">
      <c r="A9" s="63"/>
      <c r="B9" s="63"/>
      <c r="C9" s="63"/>
      <c r="D9" s="62"/>
      <c r="E9" s="85"/>
      <c r="F9" s="88"/>
      <c r="G9" s="58"/>
      <c r="H9" s="88"/>
      <c r="I9" s="100"/>
      <c r="J9" s="162"/>
      <c r="K9" s="11"/>
      <c r="L9" s="11"/>
      <c r="N9" s="390"/>
      <c r="O9" s="390"/>
      <c r="P9" s="390"/>
      <c r="Q9" s="390"/>
      <c r="R9" s="390"/>
      <c r="S9" s="390"/>
    </row>
    <row r="10" spans="1:19" s="4" customFormat="1" ht="12" customHeight="1">
      <c r="A10" s="62" t="s">
        <v>160</v>
      </c>
      <c r="B10" s="62"/>
      <c r="C10" s="62"/>
      <c r="D10" s="62"/>
      <c r="E10" s="194"/>
      <c r="F10" s="208">
        <v>0</v>
      </c>
      <c r="G10" s="208">
        <v>7902.18</v>
      </c>
      <c r="H10" s="208">
        <v>5089.9</v>
      </c>
      <c r="I10" s="208">
        <v>9613.4597</v>
      </c>
      <c r="J10" s="209">
        <f aca="true" t="shared" si="0" ref="J10:J51">F10+G10+H10+I10</f>
        <v>22605.5397</v>
      </c>
      <c r="K10" s="11"/>
      <c r="L10" s="11"/>
      <c r="M10" s="11"/>
      <c r="N10" s="425"/>
      <c r="O10" s="425"/>
      <c r="P10" s="391"/>
      <c r="Q10" s="390"/>
      <c r="R10" s="390"/>
      <c r="S10" s="390"/>
    </row>
    <row r="11" spans="1:19" s="4" customFormat="1" ht="12" customHeight="1">
      <c r="A11" s="225" t="s">
        <v>162</v>
      </c>
      <c r="B11" s="225"/>
      <c r="C11" s="225"/>
      <c r="D11" s="225"/>
      <c r="E11" s="226"/>
      <c r="F11" s="227">
        <v>10167.776</v>
      </c>
      <c r="G11" s="227">
        <v>0</v>
      </c>
      <c r="H11" s="227">
        <v>58517.23</v>
      </c>
      <c r="I11" s="227">
        <v>46699.9736</v>
      </c>
      <c r="J11" s="228">
        <f t="shared" si="0"/>
        <v>115384.9796</v>
      </c>
      <c r="K11" s="11"/>
      <c r="L11" s="11"/>
      <c r="M11" s="11"/>
      <c r="N11" s="425"/>
      <c r="O11" s="425"/>
      <c r="P11" s="391"/>
      <c r="Q11" s="390"/>
      <c r="R11" s="390"/>
      <c r="S11" s="390"/>
    </row>
    <row r="12" spans="1:19" s="4" customFormat="1" ht="12" customHeight="1">
      <c r="A12" s="62" t="s">
        <v>163</v>
      </c>
      <c r="B12" s="62"/>
      <c r="C12" s="62"/>
      <c r="D12" s="62"/>
      <c r="E12" s="194"/>
      <c r="F12" s="208">
        <v>30715.86</v>
      </c>
      <c r="G12" s="208">
        <v>0</v>
      </c>
      <c r="H12" s="208">
        <v>2062.46</v>
      </c>
      <c r="I12" s="208">
        <v>26239.137</v>
      </c>
      <c r="J12" s="209">
        <f t="shared" si="0"/>
        <v>59017.456999999995</v>
      </c>
      <c r="K12" s="11"/>
      <c r="L12" s="11"/>
      <c r="M12" s="11"/>
      <c r="N12" s="425"/>
      <c r="O12" s="425"/>
      <c r="P12" s="391"/>
      <c r="Q12" s="390"/>
      <c r="R12" s="390"/>
      <c r="S12" s="390"/>
    </row>
    <row r="13" spans="1:19" s="4" customFormat="1" ht="12" customHeight="1">
      <c r="A13" s="225" t="s">
        <v>164</v>
      </c>
      <c r="B13" s="225"/>
      <c r="C13" s="225"/>
      <c r="D13" s="225"/>
      <c r="E13" s="226"/>
      <c r="F13" s="227">
        <v>5114.25</v>
      </c>
      <c r="G13" s="227">
        <v>0</v>
      </c>
      <c r="H13" s="227">
        <v>0</v>
      </c>
      <c r="I13" s="227">
        <v>5286.2878</v>
      </c>
      <c r="J13" s="228">
        <f t="shared" si="0"/>
        <v>10400.5378</v>
      </c>
      <c r="K13" s="11"/>
      <c r="L13" s="11"/>
      <c r="M13" s="11"/>
      <c r="N13" s="425"/>
      <c r="O13" s="425"/>
      <c r="P13" s="391"/>
      <c r="Q13" s="390"/>
      <c r="R13" s="390"/>
      <c r="S13" s="390"/>
    </row>
    <row r="14" spans="1:19" s="4" customFormat="1" ht="12" customHeight="1">
      <c r="A14" s="62" t="s">
        <v>165</v>
      </c>
      <c r="B14" s="62"/>
      <c r="C14" s="62"/>
      <c r="D14" s="62"/>
      <c r="E14" s="194"/>
      <c r="F14" s="208">
        <v>1238.07</v>
      </c>
      <c r="G14" s="208">
        <v>0</v>
      </c>
      <c r="H14" s="208">
        <v>0</v>
      </c>
      <c r="I14" s="208">
        <v>967.416</v>
      </c>
      <c r="J14" s="209">
        <f t="shared" si="0"/>
        <v>2205.486</v>
      </c>
      <c r="K14" s="11"/>
      <c r="L14" s="11"/>
      <c r="M14" s="11"/>
      <c r="N14" s="425"/>
      <c r="O14" s="425"/>
      <c r="P14" s="391"/>
      <c r="Q14" s="390"/>
      <c r="R14" s="390"/>
      <c r="S14" s="390"/>
    </row>
    <row r="15" spans="1:19" s="4" customFormat="1" ht="12" customHeight="1">
      <c r="A15" s="225" t="s">
        <v>282</v>
      </c>
      <c r="B15" s="225"/>
      <c r="C15" s="225"/>
      <c r="D15" s="225"/>
      <c r="E15" s="226"/>
      <c r="F15" s="227">
        <v>30.68</v>
      </c>
      <c r="G15" s="227">
        <v>54715.56</v>
      </c>
      <c r="H15" s="227">
        <v>909816.29</v>
      </c>
      <c r="I15" s="227">
        <v>544904.0482</v>
      </c>
      <c r="J15" s="228">
        <f t="shared" si="0"/>
        <v>1509466.5781999999</v>
      </c>
      <c r="K15" s="11"/>
      <c r="L15" s="11"/>
      <c r="M15" s="11"/>
      <c r="N15" s="425"/>
      <c r="O15" s="425"/>
      <c r="P15" s="391"/>
      <c r="Q15" s="390"/>
      <c r="R15" s="390"/>
      <c r="S15" s="390"/>
    </row>
    <row r="16" spans="1:19" s="4" customFormat="1" ht="12" customHeight="1">
      <c r="A16" s="62" t="s">
        <v>154</v>
      </c>
      <c r="B16" s="62"/>
      <c r="C16" s="62"/>
      <c r="D16" s="62"/>
      <c r="E16" s="194"/>
      <c r="F16" s="208">
        <v>36791.17</v>
      </c>
      <c r="G16" s="208">
        <v>0</v>
      </c>
      <c r="H16" s="208">
        <v>2324.82</v>
      </c>
      <c r="I16" s="208">
        <v>25342.178</v>
      </c>
      <c r="J16" s="209">
        <f t="shared" si="0"/>
        <v>64458.168</v>
      </c>
      <c r="K16" s="11"/>
      <c r="L16" s="11"/>
      <c r="M16" s="11"/>
      <c r="N16" s="425"/>
      <c r="O16" s="425"/>
      <c r="P16" s="391"/>
      <c r="Q16" s="390"/>
      <c r="R16" s="390"/>
      <c r="S16" s="390"/>
    </row>
    <row r="17" spans="1:19" s="4" customFormat="1" ht="12" customHeight="1">
      <c r="A17" s="225" t="s">
        <v>270</v>
      </c>
      <c r="B17" s="225"/>
      <c r="C17" s="225"/>
      <c r="D17" s="225"/>
      <c r="E17" s="226"/>
      <c r="F17" s="227">
        <v>5201.3</v>
      </c>
      <c r="G17" s="227">
        <v>0</v>
      </c>
      <c r="H17" s="227">
        <v>0</v>
      </c>
      <c r="I17" s="227">
        <v>3266.3169</v>
      </c>
      <c r="J17" s="228">
        <f>F17+G17+H17+I17</f>
        <v>8467.6169</v>
      </c>
      <c r="K17" s="11"/>
      <c r="L17" s="11"/>
      <c r="M17" s="11"/>
      <c r="N17" s="390"/>
      <c r="O17" s="390"/>
      <c r="P17" s="392"/>
      <c r="Q17" s="390"/>
      <c r="R17" s="425"/>
      <c r="S17" s="425"/>
    </row>
    <row r="18" spans="1:19" s="4" customFormat="1" ht="12" customHeight="1">
      <c r="A18" s="62" t="s">
        <v>166</v>
      </c>
      <c r="B18" s="62"/>
      <c r="C18" s="62"/>
      <c r="D18" s="62"/>
      <c r="E18" s="194"/>
      <c r="F18" s="208">
        <v>42546.99</v>
      </c>
      <c r="G18" s="208">
        <v>0</v>
      </c>
      <c r="H18" s="208">
        <v>1269.57</v>
      </c>
      <c r="I18" s="208">
        <v>40568.5691</v>
      </c>
      <c r="J18" s="209">
        <f t="shared" si="0"/>
        <v>84385.12909999999</v>
      </c>
      <c r="K18" s="11"/>
      <c r="L18" s="11"/>
      <c r="M18" s="11"/>
      <c r="N18" s="425"/>
      <c r="O18" s="425"/>
      <c r="P18" s="391"/>
      <c r="Q18" s="390"/>
      <c r="R18" s="390"/>
      <c r="S18" s="390"/>
    </row>
    <row r="19" spans="1:19" s="4" customFormat="1" ht="12" customHeight="1">
      <c r="A19" s="225" t="s">
        <v>167</v>
      </c>
      <c r="B19" s="225"/>
      <c r="C19" s="225"/>
      <c r="D19" s="225"/>
      <c r="E19" s="225"/>
      <c r="F19" s="227">
        <v>889.28</v>
      </c>
      <c r="G19" s="227">
        <v>45015.04</v>
      </c>
      <c r="H19" s="227">
        <v>17378.822</v>
      </c>
      <c r="I19" s="227">
        <v>43753.3906</v>
      </c>
      <c r="J19" s="228">
        <f t="shared" si="0"/>
        <v>107036.5326</v>
      </c>
      <c r="K19" s="228"/>
      <c r="L19" s="11"/>
      <c r="M19" s="11"/>
      <c r="N19" s="425"/>
      <c r="O19" s="425"/>
      <c r="P19" s="391"/>
      <c r="Q19" s="390"/>
      <c r="R19" s="390"/>
      <c r="S19" s="390"/>
    </row>
    <row r="20" spans="1:19" s="4" customFormat="1" ht="12" customHeight="1">
      <c r="A20" s="62" t="s">
        <v>158</v>
      </c>
      <c r="B20" s="62"/>
      <c r="C20" s="62"/>
      <c r="D20" s="62"/>
      <c r="E20" s="194"/>
      <c r="F20" s="208">
        <v>25201.82</v>
      </c>
      <c r="G20" s="208">
        <v>0</v>
      </c>
      <c r="H20" s="208">
        <v>0</v>
      </c>
      <c r="I20" s="208">
        <v>16363.6339</v>
      </c>
      <c r="J20" s="209">
        <f t="shared" si="0"/>
        <v>41565.4539</v>
      </c>
      <c r="K20" s="11"/>
      <c r="L20" s="11"/>
      <c r="M20" s="11"/>
      <c r="N20" s="425"/>
      <c r="O20" s="425"/>
      <c r="P20" s="391"/>
      <c r="Q20" s="390"/>
      <c r="R20" s="390"/>
      <c r="S20" s="390"/>
    </row>
    <row r="21" spans="1:19" s="4" customFormat="1" ht="12" customHeight="1">
      <c r="A21" s="225" t="s">
        <v>168</v>
      </c>
      <c r="B21" s="225"/>
      <c r="C21" s="225"/>
      <c r="D21" s="225"/>
      <c r="E21" s="225"/>
      <c r="F21" s="227">
        <v>38851.67</v>
      </c>
      <c r="G21" s="227">
        <v>0</v>
      </c>
      <c r="H21" s="227">
        <v>25586.885</v>
      </c>
      <c r="I21" s="227">
        <v>46292.8535</v>
      </c>
      <c r="J21" s="228">
        <f t="shared" si="0"/>
        <v>110731.40849999999</v>
      </c>
      <c r="K21" s="11"/>
      <c r="L21" s="11"/>
      <c r="M21" s="11"/>
      <c r="N21" s="425"/>
      <c r="O21" s="425"/>
      <c r="P21" s="391"/>
      <c r="Q21" s="390"/>
      <c r="R21" s="390"/>
      <c r="S21" s="390"/>
    </row>
    <row r="22" spans="1:19" s="4" customFormat="1" ht="12" customHeight="1">
      <c r="A22" s="62" t="s">
        <v>169</v>
      </c>
      <c r="B22" s="62"/>
      <c r="C22" s="62"/>
      <c r="D22" s="62"/>
      <c r="E22" s="194"/>
      <c r="F22" s="208">
        <v>11967.25</v>
      </c>
      <c r="G22" s="208">
        <v>0</v>
      </c>
      <c r="H22" s="208">
        <v>18482.62</v>
      </c>
      <c r="I22" s="208">
        <v>23919.3589</v>
      </c>
      <c r="J22" s="209">
        <f t="shared" si="0"/>
        <v>54369.2289</v>
      </c>
      <c r="K22" s="11"/>
      <c r="L22" s="11"/>
      <c r="M22" s="11"/>
      <c r="N22" s="425"/>
      <c r="O22" s="425"/>
      <c r="P22" s="391"/>
      <c r="Q22" s="390"/>
      <c r="R22" s="390"/>
      <c r="S22" s="390"/>
    </row>
    <row r="23" spans="1:19" s="4" customFormat="1" ht="12" customHeight="1">
      <c r="A23" s="225" t="s">
        <v>170</v>
      </c>
      <c r="B23" s="225"/>
      <c r="C23" s="225"/>
      <c r="D23" s="225"/>
      <c r="E23" s="225"/>
      <c r="F23" s="227">
        <v>8930.18</v>
      </c>
      <c r="G23" s="227">
        <v>0</v>
      </c>
      <c r="H23" s="227">
        <v>36487.2</v>
      </c>
      <c r="I23" s="227">
        <v>24139.8889</v>
      </c>
      <c r="J23" s="228">
        <f t="shared" si="0"/>
        <v>69557.2689</v>
      </c>
      <c r="K23" s="11"/>
      <c r="L23" s="11"/>
      <c r="M23" s="11"/>
      <c r="N23" s="425"/>
      <c r="O23" s="425"/>
      <c r="P23" s="391"/>
      <c r="Q23" s="390"/>
      <c r="R23" s="390"/>
      <c r="S23" s="390"/>
    </row>
    <row r="24" spans="1:19" s="4" customFormat="1" ht="12" customHeight="1">
      <c r="A24" s="62" t="s">
        <v>172</v>
      </c>
      <c r="B24" s="62"/>
      <c r="C24" s="62"/>
      <c r="D24" s="62"/>
      <c r="E24" s="194"/>
      <c r="F24" s="208">
        <v>10876.5954</v>
      </c>
      <c r="G24" s="208">
        <v>0</v>
      </c>
      <c r="H24" s="208">
        <v>0</v>
      </c>
      <c r="I24" s="208">
        <v>8366.6443</v>
      </c>
      <c r="J24" s="209">
        <f t="shared" si="0"/>
        <v>19243.2397</v>
      </c>
      <c r="K24" s="11"/>
      <c r="L24" s="11"/>
      <c r="M24" s="11"/>
      <c r="N24" s="425"/>
      <c r="O24" s="425"/>
      <c r="P24" s="391"/>
      <c r="Q24" s="390"/>
      <c r="R24" s="390"/>
      <c r="S24" s="390"/>
    </row>
    <row r="25" spans="1:19" s="4" customFormat="1" ht="12" customHeight="1">
      <c r="A25" s="225" t="s">
        <v>173</v>
      </c>
      <c r="B25" s="225"/>
      <c r="C25" s="225"/>
      <c r="D25" s="225"/>
      <c r="E25" s="225"/>
      <c r="F25" s="227">
        <v>5628.38</v>
      </c>
      <c r="G25" s="227">
        <v>4347.9</v>
      </c>
      <c r="H25" s="227">
        <v>0</v>
      </c>
      <c r="I25" s="227">
        <v>3301.1187</v>
      </c>
      <c r="J25" s="228">
        <f t="shared" si="0"/>
        <v>13277.398699999998</v>
      </c>
      <c r="K25" s="11"/>
      <c r="L25" s="11"/>
      <c r="M25" s="11"/>
      <c r="N25" s="425"/>
      <c r="O25" s="425"/>
      <c r="P25" s="391"/>
      <c r="Q25" s="390"/>
      <c r="R25" s="390"/>
      <c r="S25" s="390"/>
    </row>
    <row r="26" spans="1:19" s="12" customFormat="1" ht="12" customHeight="1">
      <c r="A26" s="62" t="s">
        <v>175</v>
      </c>
      <c r="B26" s="62"/>
      <c r="C26" s="62"/>
      <c r="D26" s="62"/>
      <c r="E26" s="194"/>
      <c r="F26" s="208">
        <v>5370.697</v>
      </c>
      <c r="G26" s="208">
        <v>0</v>
      </c>
      <c r="H26" s="208">
        <v>0</v>
      </c>
      <c r="I26" s="208">
        <v>5753.4202</v>
      </c>
      <c r="J26" s="209">
        <f t="shared" si="0"/>
        <v>11124.1172</v>
      </c>
      <c r="K26" s="13"/>
      <c r="L26" s="13"/>
      <c r="M26" s="13"/>
      <c r="N26" s="425"/>
      <c r="O26" s="425"/>
      <c r="P26" s="391"/>
      <c r="Q26" s="393"/>
      <c r="R26" s="393"/>
      <c r="S26" s="393"/>
    </row>
    <row r="27" spans="1:19" s="12" customFormat="1" ht="12" customHeight="1">
      <c r="A27" s="225" t="s">
        <v>176</v>
      </c>
      <c r="B27" s="225"/>
      <c r="C27" s="225"/>
      <c r="D27" s="225"/>
      <c r="E27" s="225"/>
      <c r="F27" s="227">
        <v>56729</v>
      </c>
      <c r="G27" s="227">
        <v>0</v>
      </c>
      <c r="H27" s="227">
        <v>0</v>
      </c>
      <c r="I27" s="227">
        <v>35360.4011</v>
      </c>
      <c r="J27" s="228">
        <f t="shared" si="0"/>
        <v>92089.4011</v>
      </c>
      <c r="K27" s="13"/>
      <c r="L27" s="13"/>
      <c r="M27" s="13"/>
      <c r="N27" s="425"/>
      <c r="O27" s="425"/>
      <c r="P27" s="391"/>
      <c r="Q27" s="393"/>
      <c r="R27" s="393"/>
      <c r="S27" s="393"/>
    </row>
    <row r="28" spans="1:19" s="12" customFormat="1" ht="12" customHeight="1">
      <c r="A28" s="62" t="s">
        <v>177</v>
      </c>
      <c r="B28" s="62"/>
      <c r="C28" s="62"/>
      <c r="D28" s="62"/>
      <c r="E28" s="194"/>
      <c r="F28" s="208">
        <v>4729.97</v>
      </c>
      <c r="G28" s="208">
        <v>0</v>
      </c>
      <c r="H28" s="208">
        <v>0</v>
      </c>
      <c r="I28" s="208">
        <v>2888.1652</v>
      </c>
      <c r="J28" s="209">
        <f t="shared" si="0"/>
        <v>7618.135200000001</v>
      </c>
      <c r="K28" s="13"/>
      <c r="L28" s="13"/>
      <c r="M28" s="13"/>
      <c r="N28" s="425"/>
      <c r="O28" s="425"/>
      <c r="P28" s="391"/>
      <c r="Q28" s="393"/>
      <c r="R28" s="393"/>
      <c r="S28" s="393"/>
    </row>
    <row r="29" spans="1:19" s="12" customFormat="1" ht="12" customHeight="1">
      <c r="A29" s="225" t="s">
        <v>178</v>
      </c>
      <c r="B29" s="225"/>
      <c r="C29" s="225"/>
      <c r="D29" s="225"/>
      <c r="E29" s="225"/>
      <c r="F29" s="227">
        <v>15019.95</v>
      </c>
      <c r="G29" s="227">
        <v>0</v>
      </c>
      <c r="H29" s="227">
        <v>0</v>
      </c>
      <c r="I29" s="227">
        <v>16746.704</v>
      </c>
      <c r="J29" s="228">
        <f t="shared" si="0"/>
        <v>31766.654000000002</v>
      </c>
      <c r="K29" s="13"/>
      <c r="L29" s="13"/>
      <c r="M29" s="13"/>
      <c r="N29" s="425"/>
      <c r="O29" s="425"/>
      <c r="P29" s="391"/>
      <c r="Q29" s="393"/>
      <c r="R29" s="393"/>
      <c r="S29" s="393"/>
    </row>
    <row r="30" spans="1:19" s="12" customFormat="1" ht="12" customHeight="1">
      <c r="A30" s="62" t="s">
        <v>179</v>
      </c>
      <c r="B30" s="62"/>
      <c r="C30" s="62"/>
      <c r="D30" s="62"/>
      <c r="E30" s="194"/>
      <c r="F30" s="208">
        <v>9367.984</v>
      </c>
      <c r="G30" s="208">
        <v>53.76</v>
      </c>
      <c r="H30" s="208">
        <v>34419.541</v>
      </c>
      <c r="I30" s="208">
        <v>40896.7463</v>
      </c>
      <c r="J30" s="209">
        <f t="shared" si="0"/>
        <v>84738.0313</v>
      </c>
      <c r="K30" s="13"/>
      <c r="L30" s="13"/>
      <c r="M30" s="13"/>
      <c r="N30" s="425"/>
      <c r="O30" s="425"/>
      <c r="P30" s="391"/>
      <c r="Q30" s="393"/>
      <c r="R30" s="393"/>
      <c r="S30" s="393"/>
    </row>
    <row r="31" spans="1:19" s="12" customFormat="1" ht="12" customHeight="1">
      <c r="A31" s="225" t="s">
        <v>180</v>
      </c>
      <c r="B31" s="225"/>
      <c r="C31" s="225"/>
      <c r="D31" s="225"/>
      <c r="E31" s="225"/>
      <c r="F31" s="227">
        <v>6114.24</v>
      </c>
      <c r="G31" s="227">
        <v>0</v>
      </c>
      <c r="H31" s="227">
        <v>126907.83</v>
      </c>
      <c r="I31" s="227">
        <v>110172.3248</v>
      </c>
      <c r="J31" s="228">
        <f t="shared" si="0"/>
        <v>243194.3948</v>
      </c>
      <c r="K31" s="13"/>
      <c r="L31" s="13"/>
      <c r="M31" s="13"/>
      <c r="N31" s="425"/>
      <c r="O31" s="425"/>
      <c r="P31" s="391"/>
      <c r="Q31" s="393"/>
      <c r="R31" s="393"/>
      <c r="S31" s="393"/>
    </row>
    <row r="32" spans="1:19" s="12" customFormat="1" ht="12" customHeight="1">
      <c r="A32" s="62" t="s">
        <v>269</v>
      </c>
      <c r="B32" s="62"/>
      <c r="C32" s="62"/>
      <c r="D32" s="62"/>
      <c r="E32" s="194"/>
      <c r="F32" s="208">
        <v>2838.81</v>
      </c>
      <c r="G32" s="208">
        <v>0</v>
      </c>
      <c r="H32" s="208">
        <v>688.92</v>
      </c>
      <c r="I32" s="208">
        <v>4335.5182</v>
      </c>
      <c r="J32" s="209">
        <f t="shared" si="0"/>
        <v>7863.2482</v>
      </c>
      <c r="K32" s="13"/>
      <c r="L32" s="13"/>
      <c r="M32" s="13"/>
      <c r="N32" s="425"/>
      <c r="O32" s="425"/>
      <c r="P32" s="391"/>
      <c r="Q32" s="393"/>
      <c r="R32" s="393"/>
      <c r="S32" s="393"/>
    </row>
    <row r="33" spans="1:19" s="12" customFormat="1" ht="12" customHeight="1">
      <c r="A33" s="225" t="s">
        <v>181</v>
      </c>
      <c r="B33" s="225"/>
      <c r="C33" s="225"/>
      <c r="D33" s="225"/>
      <c r="E33" s="225"/>
      <c r="F33" s="227">
        <v>16925.29</v>
      </c>
      <c r="G33" s="227">
        <v>0</v>
      </c>
      <c r="H33" s="227">
        <v>0</v>
      </c>
      <c r="I33" s="227">
        <v>17807.569</v>
      </c>
      <c r="J33" s="228">
        <f t="shared" si="0"/>
        <v>34732.859</v>
      </c>
      <c r="K33" s="13"/>
      <c r="L33" s="13"/>
      <c r="M33" s="13"/>
      <c r="N33" s="425"/>
      <c r="O33" s="425"/>
      <c r="P33" s="391"/>
      <c r="Q33" s="393"/>
      <c r="R33" s="393"/>
      <c r="S33" s="393"/>
    </row>
    <row r="34" spans="1:19" s="12" customFormat="1" ht="12" customHeight="1">
      <c r="A34" s="62" t="s">
        <v>182</v>
      </c>
      <c r="B34" s="62"/>
      <c r="C34" s="62"/>
      <c r="D34" s="62"/>
      <c r="E34" s="194"/>
      <c r="F34" s="208">
        <v>11889.7</v>
      </c>
      <c r="G34" s="208">
        <v>0</v>
      </c>
      <c r="H34" s="208">
        <v>0</v>
      </c>
      <c r="I34" s="208">
        <v>5287.2865</v>
      </c>
      <c r="J34" s="209">
        <f t="shared" si="0"/>
        <v>17176.9865</v>
      </c>
      <c r="K34" s="13"/>
      <c r="L34" s="13"/>
      <c r="M34" s="13"/>
      <c r="N34" s="425"/>
      <c r="O34" s="425"/>
      <c r="P34" s="391"/>
      <c r="Q34" s="393"/>
      <c r="R34" s="393"/>
      <c r="S34" s="393"/>
    </row>
    <row r="35" spans="1:19" s="12" customFormat="1" ht="12" customHeight="1">
      <c r="A35" s="225" t="s">
        <v>183</v>
      </c>
      <c r="B35" s="225"/>
      <c r="C35" s="225"/>
      <c r="D35" s="225"/>
      <c r="E35" s="225"/>
      <c r="F35" s="227">
        <v>282.18</v>
      </c>
      <c r="G35" s="227">
        <v>0</v>
      </c>
      <c r="H35" s="227">
        <v>26669.23</v>
      </c>
      <c r="I35" s="227">
        <v>43349.2202</v>
      </c>
      <c r="J35" s="228">
        <f t="shared" si="0"/>
        <v>70300.6302</v>
      </c>
      <c r="K35" s="13"/>
      <c r="L35" s="13"/>
      <c r="M35" s="13"/>
      <c r="N35" s="425"/>
      <c r="O35" s="425"/>
      <c r="P35" s="391"/>
      <c r="Q35" s="393"/>
      <c r="R35" s="393"/>
      <c r="S35" s="393"/>
    </row>
    <row r="36" spans="1:19" s="12" customFormat="1" ht="12" customHeight="1">
      <c r="A36" s="62" t="s">
        <v>184</v>
      </c>
      <c r="B36" s="62"/>
      <c r="C36" s="62"/>
      <c r="D36" s="62"/>
      <c r="E36" s="194"/>
      <c r="F36" s="208">
        <v>4115.39</v>
      </c>
      <c r="G36" s="208">
        <v>0</v>
      </c>
      <c r="H36" s="208">
        <v>0</v>
      </c>
      <c r="I36" s="208">
        <v>2686.377</v>
      </c>
      <c r="J36" s="209">
        <f t="shared" si="0"/>
        <v>6801.767</v>
      </c>
      <c r="K36" s="13"/>
      <c r="L36" s="13"/>
      <c r="M36" s="13"/>
      <c r="N36" s="425"/>
      <c r="O36" s="425"/>
      <c r="P36" s="391"/>
      <c r="Q36" s="393"/>
      <c r="R36" s="393"/>
      <c r="S36" s="393"/>
    </row>
    <row r="37" spans="1:19" s="4" customFormat="1" ht="12" customHeight="1">
      <c r="A37" s="225" t="s">
        <v>0</v>
      </c>
      <c r="B37" s="225"/>
      <c r="C37" s="225"/>
      <c r="D37" s="225"/>
      <c r="E37" s="225"/>
      <c r="F37" s="227">
        <v>2268.86</v>
      </c>
      <c r="G37" s="227">
        <v>0</v>
      </c>
      <c r="H37" s="227">
        <v>0</v>
      </c>
      <c r="I37" s="227">
        <v>3043.5331</v>
      </c>
      <c r="J37" s="228">
        <f t="shared" si="0"/>
        <v>5312.3931</v>
      </c>
      <c r="K37" s="11"/>
      <c r="L37" s="11"/>
      <c r="M37" s="11"/>
      <c r="N37" s="425"/>
      <c r="O37" s="425"/>
      <c r="P37" s="391"/>
      <c r="Q37" s="390"/>
      <c r="R37" s="390"/>
      <c r="S37" s="390"/>
    </row>
    <row r="38" spans="1:19" s="4" customFormat="1" ht="12" customHeight="1">
      <c r="A38" s="62" t="s">
        <v>186</v>
      </c>
      <c r="B38" s="62"/>
      <c r="C38" s="62"/>
      <c r="E38" s="194"/>
      <c r="F38" s="208">
        <v>9205.5</v>
      </c>
      <c r="G38" s="208">
        <v>0</v>
      </c>
      <c r="H38" s="208">
        <v>0</v>
      </c>
      <c r="I38" s="208">
        <v>6758.9422</v>
      </c>
      <c r="J38" s="209">
        <f t="shared" si="0"/>
        <v>15964.442200000001</v>
      </c>
      <c r="K38" s="11"/>
      <c r="L38" s="11"/>
      <c r="M38" s="11"/>
      <c r="N38" s="425"/>
      <c r="O38" s="425"/>
      <c r="P38" s="391"/>
      <c r="Q38" s="390"/>
      <c r="R38" s="390"/>
      <c r="S38" s="390"/>
    </row>
    <row r="39" spans="1:19" s="4" customFormat="1" ht="12" customHeight="1">
      <c r="A39" s="225" t="s">
        <v>185</v>
      </c>
      <c r="B39" s="225"/>
      <c r="C39" s="225"/>
      <c r="D39" s="225"/>
      <c r="E39" s="225"/>
      <c r="F39" s="227">
        <v>8673.96</v>
      </c>
      <c r="G39" s="227">
        <v>0</v>
      </c>
      <c r="H39" s="227">
        <v>0</v>
      </c>
      <c r="I39" s="227">
        <v>7295.6209</v>
      </c>
      <c r="J39" s="228">
        <f t="shared" si="0"/>
        <v>15969.580899999999</v>
      </c>
      <c r="K39" s="11"/>
      <c r="L39" s="11"/>
      <c r="M39" s="11"/>
      <c r="N39" s="425"/>
      <c r="O39" s="425"/>
      <c r="P39" s="391"/>
      <c r="Q39" s="390"/>
      <c r="R39" s="390"/>
      <c r="S39" s="390"/>
    </row>
    <row r="40" spans="1:19" s="4" customFormat="1" ht="12" customHeight="1">
      <c r="A40" s="62" t="s">
        <v>187</v>
      </c>
      <c r="B40" s="62"/>
      <c r="C40" s="62"/>
      <c r="D40" s="62"/>
      <c r="E40" s="194"/>
      <c r="F40" s="208">
        <v>2157.82</v>
      </c>
      <c r="G40" s="208">
        <v>0</v>
      </c>
      <c r="H40" s="208">
        <v>0</v>
      </c>
      <c r="I40" s="208">
        <v>3170.4867</v>
      </c>
      <c r="J40" s="209">
        <f t="shared" si="0"/>
        <v>5328.3067</v>
      </c>
      <c r="L40" s="11"/>
      <c r="M40" s="11"/>
      <c r="N40" s="425"/>
      <c r="O40" s="425"/>
      <c r="P40" s="391"/>
      <c r="Q40" s="390"/>
      <c r="R40" s="390"/>
      <c r="S40" s="390"/>
    </row>
    <row r="41" spans="1:19" s="4" customFormat="1" ht="12" customHeight="1">
      <c r="A41" s="225" t="s">
        <v>188</v>
      </c>
      <c r="B41" s="225"/>
      <c r="C41" s="225"/>
      <c r="D41" s="225"/>
      <c r="E41" s="225"/>
      <c r="F41" s="227">
        <v>4907.55</v>
      </c>
      <c r="G41" s="227">
        <v>0</v>
      </c>
      <c r="H41" s="227">
        <v>0</v>
      </c>
      <c r="I41" s="227">
        <v>4827.3289</v>
      </c>
      <c r="J41" s="228">
        <f t="shared" si="0"/>
        <v>9734.8789</v>
      </c>
      <c r="L41" s="11"/>
      <c r="M41" s="11"/>
      <c r="N41" s="425"/>
      <c r="O41" s="425"/>
      <c r="P41" s="391"/>
      <c r="Q41" s="390"/>
      <c r="R41" s="390"/>
      <c r="S41" s="390"/>
    </row>
    <row r="42" spans="1:19" s="4" customFormat="1" ht="12" customHeight="1">
      <c r="A42" s="62" t="s">
        <v>189</v>
      </c>
      <c r="B42" s="62"/>
      <c r="C42" s="62"/>
      <c r="D42" s="62"/>
      <c r="E42" s="194"/>
      <c r="F42" s="208">
        <v>0</v>
      </c>
      <c r="G42" s="208">
        <v>0</v>
      </c>
      <c r="H42" s="208">
        <v>8184.89</v>
      </c>
      <c r="I42" s="208">
        <v>6635.6599</v>
      </c>
      <c r="J42" s="209">
        <f t="shared" si="0"/>
        <v>14820.5499</v>
      </c>
      <c r="L42" s="11"/>
      <c r="M42" s="11"/>
      <c r="N42" s="425"/>
      <c r="O42" s="425"/>
      <c r="P42" s="391"/>
      <c r="Q42" s="390"/>
      <c r="R42" s="390"/>
      <c r="S42" s="390"/>
    </row>
    <row r="43" spans="1:19" s="4" customFormat="1" ht="12" customHeight="1">
      <c r="A43" s="225" t="s">
        <v>190</v>
      </c>
      <c r="B43" s="225"/>
      <c r="C43" s="225"/>
      <c r="D43" s="225"/>
      <c r="E43" s="225"/>
      <c r="F43" s="227">
        <v>4703.74</v>
      </c>
      <c r="G43" s="227">
        <v>0</v>
      </c>
      <c r="H43" s="227">
        <v>0</v>
      </c>
      <c r="I43" s="227">
        <v>5403.4049</v>
      </c>
      <c r="J43" s="228">
        <f t="shared" si="0"/>
        <v>10107.1449</v>
      </c>
      <c r="L43" s="11"/>
      <c r="M43" s="11"/>
      <c r="N43" s="425"/>
      <c r="O43" s="425"/>
      <c r="P43" s="391"/>
      <c r="Q43" s="390"/>
      <c r="R43" s="390"/>
      <c r="S43" s="390"/>
    </row>
    <row r="44" spans="1:19" s="4" customFormat="1" ht="12" customHeight="1">
      <c r="A44" s="62" t="s">
        <v>191</v>
      </c>
      <c r="B44" s="62"/>
      <c r="C44" s="62"/>
      <c r="D44" s="62"/>
      <c r="E44" s="194"/>
      <c r="F44" s="208">
        <v>61844.529</v>
      </c>
      <c r="G44" s="208">
        <v>0</v>
      </c>
      <c r="H44" s="208">
        <v>0</v>
      </c>
      <c r="I44" s="208">
        <v>29706.8664</v>
      </c>
      <c r="J44" s="209">
        <f t="shared" si="0"/>
        <v>91551.39540000001</v>
      </c>
      <c r="L44" s="11"/>
      <c r="M44" s="11"/>
      <c r="N44" s="425"/>
      <c r="O44" s="425"/>
      <c r="P44" s="391"/>
      <c r="Q44" s="390"/>
      <c r="R44" s="390"/>
      <c r="S44" s="390"/>
    </row>
    <row r="45" spans="1:19" s="4" customFormat="1" ht="12" customHeight="1">
      <c r="A45" s="225" t="s">
        <v>192</v>
      </c>
      <c r="B45" s="225"/>
      <c r="C45" s="225"/>
      <c r="D45" s="225"/>
      <c r="E45" s="225"/>
      <c r="F45" s="227">
        <v>10445.67</v>
      </c>
      <c r="G45" s="227">
        <v>0</v>
      </c>
      <c r="H45" s="227">
        <v>59757.64</v>
      </c>
      <c r="I45" s="227">
        <v>44833.3493</v>
      </c>
      <c r="J45" s="228">
        <f t="shared" si="0"/>
        <v>115036.6593</v>
      </c>
      <c r="L45" s="11"/>
      <c r="M45" s="11"/>
      <c r="N45" s="425"/>
      <c r="O45" s="425"/>
      <c r="P45" s="391"/>
      <c r="Q45" s="390"/>
      <c r="R45" s="390"/>
      <c r="S45" s="390"/>
    </row>
    <row r="46" spans="1:19" s="4" customFormat="1" ht="12" customHeight="1">
      <c r="A46" s="62" t="s">
        <v>193</v>
      </c>
      <c r="B46" s="62"/>
      <c r="C46" s="62"/>
      <c r="D46" s="62"/>
      <c r="E46" s="194"/>
      <c r="F46" s="208">
        <v>287.62</v>
      </c>
      <c r="G46" s="208">
        <v>0</v>
      </c>
      <c r="H46" s="208">
        <v>3951.03</v>
      </c>
      <c r="I46" s="208">
        <v>2729.1312</v>
      </c>
      <c r="J46" s="209">
        <f t="shared" si="0"/>
        <v>6967.7812</v>
      </c>
      <c r="L46" s="11"/>
      <c r="M46" s="11"/>
      <c r="N46" s="425"/>
      <c r="O46" s="425"/>
      <c r="P46" s="391"/>
      <c r="Q46" s="390"/>
      <c r="R46" s="390"/>
      <c r="S46" s="390"/>
    </row>
    <row r="47" spans="1:19" s="4" customFormat="1" ht="12" customHeight="1">
      <c r="A47" s="225" t="s">
        <v>194</v>
      </c>
      <c r="B47" s="225"/>
      <c r="C47" s="225"/>
      <c r="D47" s="225"/>
      <c r="E47" s="225"/>
      <c r="F47" s="227">
        <v>6979.14</v>
      </c>
      <c r="G47" s="227">
        <v>93608.99</v>
      </c>
      <c r="H47" s="227">
        <v>0</v>
      </c>
      <c r="I47" s="227">
        <v>55538.9936</v>
      </c>
      <c r="J47" s="228">
        <f t="shared" si="0"/>
        <v>156127.1236</v>
      </c>
      <c r="L47" s="11"/>
      <c r="M47" s="11"/>
      <c r="N47" s="425"/>
      <c r="O47" s="425"/>
      <c r="P47" s="391"/>
      <c r="Q47" s="390"/>
      <c r="R47" s="390"/>
      <c r="S47" s="390"/>
    </row>
    <row r="48" spans="1:19" s="4" customFormat="1" ht="12" customHeight="1">
      <c r="A48" s="62" t="s">
        <v>195</v>
      </c>
      <c r="B48" s="62"/>
      <c r="C48" s="62"/>
      <c r="D48" s="62"/>
      <c r="E48" s="194"/>
      <c r="F48" s="208">
        <v>1869.79</v>
      </c>
      <c r="G48" s="208">
        <v>0</v>
      </c>
      <c r="H48" s="208">
        <v>0</v>
      </c>
      <c r="I48" s="208">
        <v>2298.6001</v>
      </c>
      <c r="J48" s="209">
        <f t="shared" si="0"/>
        <v>4168.3901000000005</v>
      </c>
      <c r="L48" s="11"/>
      <c r="M48" s="11"/>
      <c r="N48" s="425"/>
      <c r="O48" s="425"/>
      <c r="P48" s="391"/>
      <c r="Q48" s="390"/>
      <c r="R48" s="390"/>
      <c r="S48" s="390"/>
    </row>
    <row r="49" spans="1:19" s="4" customFormat="1" ht="12" customHeight="1">
      <c r="A49" s="225" t="s">
        <v>196</v>
      </c>
      <c r="B49" s="225"/>
      <c r="C49" s="225"/>
      <c r="D49" s="225"/>
      <c r="E49" s="225"/>
      <c r="F49" s="227">
        <v>10245.46</v>
      </c>
      <c r="G49" s="227">
        <v>0</v>
      </c>
      <c r="H49" s="227">
        <v>0</v>
      </c>
      <c r="I49" s="227">
        <v>7275.5357</v>
      </c>
      <c r="J49" s="228">
        <f t="shared" si="0"/>
        <v>17520.9957</v>
      </c>
      <c r="L49" s="11"/>
      <c r="M49" s="11"/>
      <c r="N49" s="425"/>
      <c r="O49" s="425"/>
      <c r="P49" s="391"/>
      <c r="Q49" s="390"/>
      <c r="R49" s="390"/>
      <c r="S49" s="390"/>
    </row>
    <row r="50" spans="1:19" s="4" customFormat="1" ht="12" customHeight="1">
      <c r="A50" s="62" t="s">
        <v>198</v>
      </c>
      <c r="B50" s="62"/>
      <c r="C50" s="62"/>
      <c r="D50" s="62"/>
      <c r="E50" s="194"/>
      <c r="F50" s="208">
        <v>206.46</v>
      </c>
      <c r="G50" s="208">
        <v>0</v>
      </c>
      <c r="H50" s="208">
        <v>165612.8</v>
      </c>
      <c r="I50" s="208">
        <v>106913.2789</v>
      </c>
      <c r="J50" s="209">
        <f t="shared" si="0"/>
        <v>272732.5389</v>
      </c>
      <c r="L50" s="11"/>
      <c r="M50" s="11"/>
      <c r="N50" s="390"/>
      <c r="O50" s="390"/>
      <c r="P50" s="391"/>
      <c r="Q50" s="390"/>
      <c r="R50" s="386"/>
      <c r="S50" s="386"/>
    </row>
    <row r="51" spans="1:19" s="4" customFormat="1" ht="12" customHeight="1">
      <c r="A51" s="225" t="s">
        <v>199</v>
      </c>
      <c r="B51" s="225"/>
      <c r="C51" s="225"/>
      <c r="D51" s="225"/>
      <c r="E51" s="225"/>
      <c r="F51" s="227">
        <v>5592.37</v>
      </c>
      <c r="G51" s="227">
        <v>0</v>
      </c>
      <c r="H51" s="227">
        <v>110720.245</v>
      </c>
      <c r="I51" s="227">
        <v>80237.5859</v>
      </c>
      <c r="J51" s="228">
        <f t="shared" si="0"/>
        <v>196550.2009</v>
      </c>
      <c r="N51" s="425"/>
      <c r="O51" s="425"/>
      <c r="P51" s="391"/>
      <c r="Q51" s="390"/>
      <c r="R51" s="386"/>
      <c r="S51" s="386"/>
    </row>
    <row r="52" spans="1:19" s="4" customFormat="1" ht="12" customHeight="1">
      <c r="A52" s="199" t="s">
        <v>16</v>
      </c>
      <c r="B52" s="199"/>
      <c r="C52" s="199"/>
      <c r="D52" s="200"/>
      <c r="E52" s="101"/>
      <c r="I52" s="208">
        <v>790525.98</v>
      </c>
      <c r="J52" s="389">
        <f>I52</f>
        <v>790525.98</v>
      </c>
      <c r="K52" s="195">
        <f>SUM(J10:J51)</f>
        <v>3837470.6296999995</v>
      </c>
      <c r="L52" s="26"/>
      <c r="M52" s="26"/>
      <c r="N52" s="425"/>
      <c r="O52" s="425"/>
      <c r="P52" s="391"/>
      <c r="Q52" s="390"/>
      <c r="R52" s="388"/>
      <c r="S52" s="386"/>
    </row>
    <row r="53" spans="1:19" s="4" customFormat="1" ht="12" customHeight="1">
      <c r="A53" s="199" t="s">
        <v>260</v>
      </c>
      <c r="B53" s="199"/>
      <c r="C53" s="199"/>
      <c r="D53" s="199"/>
      <c r="E53" s="101"/>
      <c r="I53" s="208">
        <v>54975.98</v>
      </c>
      <c r="J53" s="389">
        <f>I53</f>
        <v>54975.98</v>
      </c>
      <c r="K53" s="195"/>
      <c r="L53" s="11"/>
      <c r="M53" s="11"/>
      <c r="N53" s="386"/>
      <c r="O53" s="386"/>
      <c r="P53" s="424"/>
      <c r="Q53" s="424"/>
      <c r="R53" s="388"/>
      <c r="S53" s="386"/>
    </row>
    <row r="54" spans="1:19" s="4" customFormat="1" ht="12" customHeight="1">
      <c r="A54" s="199" t="s">
        <v>259</v>
      </c>
      <c r="B54" s="199"/>
      <c r="C54" s="199"/>
      <c r="D54" s="199"/>
      <c r="E54" s="101"/>
      <c r="F54" s="4" t="s">
        <v>157</v>
      </c>
      <c r="G54" s="4" t="s">
        <v>157</v>
      </c>
      <c r="H54" s="4" t="s">
        <v>157</v>
      </c>
      <c r="I54" s="208">
        <v>675474.36</v>
      </c>
      <c r="J54" s="389">
        <f>I54</f>
        <v>675474.36</v>
      </c>
      <c r="K54" s="195"/>
      <c r="L54" s="11"/>
      <c r="M54" s="11"/>
      <c r="N54" s="386"/>
      <c r="O54" s="386"/>
      <c r="P54" s="424"/>
      <c r="Q54" s="424"/>
      <c r="R54" s="388"/>
      <c r="S54" s="386"/>
    </row>
    <row r="55" spans="1:19" s="4" customFormat="1" ht="12" customHeight="1">
      <c r="A55" s="199" t="s">
        <v>283</v>
      </c>
      <c r="B55" s="199"/>
      <c r="C55" s="199"/>
      <c r="D55" s="199"/>
      <c r="E55" s="101"/>
      <c r="F55" s="4" t="s">
        <v>157</v>
      </c>
      <c r="G55" s="4" t="s">
        <v>157</v>
      </c>
      <c r="H55" s="4" t="s">
        <v>157</v>
      </c>
      <c r="I55" s="208">
        <v>140100.75</v>
      </c>
      <c r="J55" s="211">
        <f>I55</f>
        <v>140100.75</v>
      </c>
      <c r="K55" s="195"/>
      <c r="L55" s="11"/>
      <c r="M55" s="11"/>
      <c r="N55" s="11"/>
      <c r="O55" s="11"/>
      <c r="P55" s="424"/>
      <c r="Q55" s="424"/>
      <c r="R55" s="388"/>
      <c r="S55" s="386"/>
    </row>
    <row r="56" spans="1:19" s="4" customFormat="1" ht="12" customHeight="1">
      <c r="A56" s="77" t="s">
        <v>1</v>
      </c>
      <c r="B56" s="77"/>
      <c r="C56" s="77"/>
      <c r="D56" s="77"/>
      <c r="E56" s="101">
        <v>1.43</v>
      </c>
      <c r="F56" s="210">
        <f>SUM(F10:F51)</f>
        <v>496922.9513999999</v>
      </c>
      <c r="G56" s="210">
        <f>SUM(G10:G51)</f>
        <v>205643.43</v>
      </c>
      <c r="H56" s="210">
        <f>SUM(H10:H51)</f>
        <v>1613927.923</v>
      </c>
      <c r="I56" s="210">
        <f>SUM(I10:I51)+I55</f>
        <v>1661077.0752999997</v>
      </c>
      <c r="J56" s="209">
        <f>SUM(F56:I56)</f>
        <v>3977571.3796999995</v>
      </c>
      <c r="K56" s="195">
        <f>SUM(K52:K53)</f>
        <v>3837470.6296999995</v>
      </c>
      <c r="L56" s="27"/>
      <c r="M56" s="27"/>
      <c r="N56" s="27"/>
      <c r="O56" s="27"/>
      <c r="P56" s="386"/>
      <c r="Q56" s="386"/>
      <c r="R56" s="386"/>
      <c r="S56" s="386"/>
    </row>
    <row r="57" spans="1:19" s="21" customFormat="1" ht="12" customHeight="1">
      <c r="A57" s="66"/>
      <c r="B57" s="66"/>
      <c r="C57" s="66"/>
      <c r="D57" s="67"/>
      <c r="E57" s="66"/>
      <c r="F57" s="82"/>
      <c r="G57" s="102"/>
      <c r="H57" s="103"/>
      <c r="I57" s="82"/>
      <c r="J57" s="84"/>
      <c r="P57" s="387"/>
      <c r="Q57" s="387"/>
      <c r="R57" s="387"/>
      <c r="S57" s="387"/>
    </row>
    <row r="58" spans="1:19" s="21" customFormat="1" ht="3.75" customHeight="1">
      <c r="A58" s="64"/>
      <c r="B58" s="64"/>
      <c r="C58" s="64"/>
      <c r="D58" s="65"/>
      <c r="E58" s="64"/>
      <c r="F58" s="68"/>
      <c r="G58" s="104"/>
      <c r="H58" s="105"/>
      <c r="I58" s="68"/>
      <c r="J58" s="57"/>
      <c r="P58" s="387"/>
      <c r="Q58" s="387"/>
      <c r="R58" s="387"/>
      <c r="S58" s="387"/>
    </row>
    <row r="59" spans="1:19" s="21" customFormat="1" ht="32.25" customHeight="1">
      <c r="A59" s="198" t="str">
        <f>"(1)"</f>
        <v>(1)</v>
      </c>
      <c r="B59" s="412" t="s">
        <v>256</v>
      </c>
      <c r="C59" s="412"/>
      <c r="D59" s="412"/>
      <c r="E59" s="412"/>
      <c r="F59" s="412"/>
      <c r="G59" s="412"/>
      <c r="H59" s="412"/>
      <c r="I59" s="412"/>
      <c r="J59" s="412"/>
      <c r="K59" s="31"/>
      <c r="L59" s="31"/>
      <c r="M59" s="31"/>
      <c r="N59" s="31"/>
      <c r="O59" s="32"/>
      <c r="P59" s="387"/>
      <c r="Q59" s="387"/>
      <c r="R59" s="387"/>
      <c r="S59" s="387"/>
    </row>
    <row r="60" spans="1:10" s="21" customFormat="1" ht="12" customHeight="1">
      <c r="A60" s="190" t="str">
        <f>"(2)"</f>
        <v>(2)</v>
      </c>
      <c r="B60" s="412" t="s">
        <v>18</v>
      </c>
      <c r="C60" s="412"/>
      <c r="D60" s="412"/>
      <c r="E60" s="412"/>
      <c r="F60" s="412"/>
      <c r="G60" s="412"/>
      <c r="H60" s="412"/>
      <c r="I60" s="412"/>
      <c r="J60" s="412"/>
    </row>
    <row r="61" spans="1:10" s="21" customFormat="1" ht="11.25">
      <c r="A61" s="179" t="s">
        <v>252</v>
      </c>
      <c r="B61" s="180" t="s">
        <v>253</v>
      </c>
      <c r="C61" s="180"/>
      <c r="D61" s="180"/>
      <c r="E61" s="180"/>
      <c r="F61" s="180"/>
      <c r="G61" s="180"/>
      <c r="H61" s="180"/>
      <c r="I61" s="180"/>
      <c r="J61" s="180"/>
    </row>
    <row r="62" spans="1:2" ht="16.5" customHeight="1">
      <c r="A62" s="246" t="s">
        <v>17</v>
      </c>
      <c r="B62" s="247" t="s">
        <v>152</v>
      </c>
    </row>
    <row r="63" ht="17.25" customHeight="1"/>
    <row r="64" spans="1:16" ht="12.75">
      <c r="A64" s="9" t="s">
        <v>262</v>
      </c>
      <c r="F64" s="34"/>
      <c r="G64" s="43"/>
      <c r="H64" s="45"/>
      <c r="I64" s="34"/>
      <c r="J64" s="35"/>
      <c r="P64" s="36"/>
    </row>
    <row r="65" spans="1:16" ht="12.75">
      <c r="A65" s="202" t="s">
        <v>258</v>
      </c>
      <c r="B65" s="203"/>
      <c r="C65" s="203"/>
      <c r="D65" s="204"/>
      <c r="E65" s="203"/>
      <c r="F65" s="205"/>
      <c r="G65" s="43"/>
      <c r="H65" s="46"/>
      <c r="I65" s="37"/>
      <c r="J65" s="38"/>
      <c r="P65" s="36"/>
    </row>
    <row r="66" ht="12.75">
      <c r="P66" s="36"/>
    </row>
    <row r="67" ht="12.75">
      <c r="P67" s="36"/>
    </row>
    <row r="68" ht="12.75">
      <c r="P68" s="36"/>
    </row>
    <row r="69" ht="12.75">
      <c r="P69" s="36"/>
    </row>
    <row r="70" ht="12.75">
      <c r="P70" s="36"/>
    </row>
  </sheetData>
  <sheetProtection/>
  <mergeCells count="49">
    <mergeCell ref="R17:S17"/>
    <mergeCell ref="N51:O51"/>
    <mergeCell ref="N52:O52"/>
    <mergeCell ref="N43:O43"/>
    <mergeCell ref="N44:O44"/>
    <mergeCell ref="N45:O45"/>
    <mergeCell ref="N46:O46"/>
    <mergeCell ref="N47:O47"/>
    <mergeCell ref="N48:O48"/>
    <mergeCell ref="N38:O38"/>
    <mergeCell ref="N39:O39"/>
    <mergeCell ref="N40:O40"/>
    <mergeCell ref="N41:O41"/>
    <mergeCell ref="N42:O42"/>
    <mergeCell ref="N49:O49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3:O13"/>
    <mergeCell ref="N14:O14"/>
    <mergeCell ref="N15:O15"/>
    <mergeCell ref="N16:O16"/>
    <mergeCell ref="N18:O18"/>
    <mergeCell ref="N19:O19"/>
    <mergeCell ref="B60:J60"/>
    <mergeCell ref="B59:J59"/>
    <mergeCell ref="F5:J5"/>
    <mergeCell ref="F6:I6"/>
    <mergeCell ref="P53:Q53"/>
    <mergeCell ref="P54:Q54"/>
    <mergeCell ref="P55:Q55"/>
    <mergeCell ref="N10:O10"/>
    <mergeCell ref="N11:O11"/>
    <mergeCell ref="N12:O12"/>
  </mergeCells>
  <hyperlinks>
    <hyperlink ref="S6" r:id="rId1" display="C:\Documents and Settings\ca\home.htm"/>
    <hyperlink ref="A65" r:id="rId2" display="http://estadistiques.arc.cat/ARC/#"/>
  </hyperlinks>
  <printOptions/>
  <pageMargins left="0.1968503937007874" right="0.1968503937007874" top="0.5511811023622047" bottom="0.984251968503937" header="0" footer="0"/>
  <pageSetup horizontalDpi="600" verticalDpi="600" orientation="portrait" paperSize="9" scale="9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1">
      <pane ySplit="7" topLeftCell="A26" activePane="bottomLeft" state="frozen"/>
      <selection pane="topLeft" activeCell="N30" sqref="N30"/>
      <selection pane="bottomLeft" activeCell="N30" sqref="N30"/>
    </sheetView>
  </sheetViews>
  <sheetFormatPr defaultColWidth="9.140625" defaultRowHeight="12.75"/>
  <cols>
    <col min="1" max="1" width="4.57421875" style="1" customWidth="1"/>
    <col min="2" max="2" width="3.7109375" style="1" customWidth="1"/>
    <col min="3" max="3" width="5.7109375" style="1" customWidth="1"/>
    <col min="4" max="4" width="9.140625" style="1" customWidth="1"/>
    <col min="5" max="5" width="9.00390625" style="1" customWidth="1"/>
    <col min="6" max="6" width="9.57421875" style="1" customWidth="1"/>
    <col min="7" max="7" width="10.140625" style="1" bestFit="1" customWidth="1"/>
    <col min="8" max="8" width="10.140625" style="7" bestFit="1" customWidth="1"/>
    <col min="9" max="9" width="11.140625" style="7" customWidth="1"/>
    <col min="10" max="10" width="9.140625" style="1" customWidth="1"/>
    <col min="11" max="11" width="12.421875" style="1" customWidth="1"/>
    <col min="12" max="12" width="9.8515625" style="1" customWidth="1"/>
    <col min="13" max="13" width="10.28125" style="1" customWidth="1"/>
    <col min="14" max="16384" width="9.140625" style="1" customWidth="1"/>
  </cols>
  <sheetData>
    <row r="1" spans="1:13" ht="17.25" customHeight="1">
      <c r="A1" s="76" t="s">
        <v>316</v>
      </c>
      <c r="B1" s="98"/>
      <c r="C1" s="98"/>
      <c r="D1" s="49"/>
      <c r="E1" s="50"/>
      <c r="F1" s="50"/>
      <c r="G1" s="50"/>
      <c r="J1" s="4"/>
      <c r="K1" s="4"/>
      <c r="L1" s="51"/>
      <c r="M1" s="4"/>
    </row>
    <row r="2" spans="1:13" ht="12.75" customHeight="1">
      <c r="A2" s="98"/>
      <c r="B2" s="98"/>
      <c r="C2" s="98"/>
      <c r="D2" s="48"/>
      <c r="E2" s="50"/>
      <c r="F2" s="50"/>
      <c r="G2" s="50"/>
      <c r="H2" s="3"/>
      <c r="I2" s="3"/>
      <c r="J2" s="4"/>
      <c r="K2" s="4"/>
      <c r="L2" s="4"/>
      <c r="M2" s="4"/>
    </row>
    <row r="3" spans="1:13" ht="3.75" customHeight="1" hidden="1">
      <c r="A3" s="66"/>
      <c r="B3" s="66"/>
      <c r="C3" s="66"/>
      <c r="D3" s="66"/>
      <c r="E3" s="66"/>
      <c r="F3" s="66"/>
      <c r="G3" s="66"/>
      <c r="H3" s="82"/>
      <c r="I3" s="82"/>
      <c r="J3" s="66"/>
      <c r="K3" s="66"/>
      <c r="L3" s="66"/>
      <c r="M3" s="66"/>
    </row>
    <row r="4" spans="1:13" s="4" customFormat="1" ht="10.5" customHeight="1">
      <c r="A4" s="63"/>
      <c r="B4" s="63"/>
      <c r="C4" s="63"/>
      <c r="D4" s="63"/>
      <c r="E4" s="63"/>
      <c r="F4" s="63"/>
      <c r="G4" s="63"/>
      <c r="H4" s="78"/>
      <c r="I4" s="78"/>
      <c r="J4" s="63"/>
      <c r="K4" s="63"/>
      <c r="L4" s="63"/>
      <c r="M4" s="78" t="s">
        <v>8</v>
      </c>
    </row>
    <row r="5" spans="1:13" s="4" customFormat="1" ht="12.75" customHeight="1">
      <c r="A5" s="361"/>
      <c r="B5" s="361"/>
      <c r="C5" s="361"/>
      <c r="D5" s="361"/>
      <c r="E5" s="362"/>
      <c r="F5" s="362" t="s">
        <v>306</v>
      </c>
      <c r="G5" s="362" t="s">
        <v>308</v>
      </c>
      <c r="H5" s="362" t="s">
        <v>310</v>
      </c>
      <c r="I5" s="362"/>
      <c r="J5" s="362" t="s">
        <v>264</v>
      </c>
      <c r="K5" s="362" t="s">
        <v>19</v>
      </c>
      <c r="L5" s="362"/>
      <c r="M5" s="362"/>
    </row>
    <row r="6" spans="1:13" s="4" customFormat="1" ht="21.75" customHeight="1">
      <c r="A6" s="298"/>
      <c r="B6" s="298"/>
      <c r="C6" s="298"/>
      <c r="D6" s="298"/>
      <c r="E6" s="290" t="s">
        <v>248</v>
      </c>
      <c r="F6" s="290" t="s">
        <v>307</v>
      </c>
      <c r="G6" s="290" t="s">
        <v>309</v>
      </c>
      <c r="H6" s="290" t="s">
        <v>311</v>
      </c>
      <c r="I6" s="290" t="s">
        <v>20</v>
      </c>
      <c r="J6" s="290" t="s">
        <v>312</v>
      </c>
      <c r="K6" s="363" t="s">
        <v>271</v>
      </c>
      <c r="L6" s="290" t="s">
        <v>153</v>
      </c>
      <c r="M6" s="282" t="s">
        <v>156</v>
      </c>
    </row>
    <row r="7" spans="1:13" s="4" customFormat="1" ht="3.75" customHeight="1">
      <c r="A7" s="63"/>
      <c r="B7" s="63"/>
      <c r="C7" s="63"/>
      <c r="D7" s="63"/>
      <c r="E7" s="63"/>
      <c r="F7" s="63"/>
      <c r="G7" s="63"/>
      <c r="H7" s="78"/>
      <c r="I7" s="78"/>
      <c r="J7" s="57"/>
      <c r="K7" s="63"/>
      <c r="L7" s="63"/>
      <c r="M7" s="63"/>
    </row>
    <row r="8" spans="1:21" s="4" customFormat="1" ht="12" customHeight="1">
      <c r="A8" s="63" t="s">
        <v>160</v>
      </c>
      <c r="B8" s="63"/>
      <c r="C8" s="63"/>
      <c r="D8" s="63"/>
      <c r="E8" s="208">
        <v>37.1</v>
      </c>
      <c r="F8" s="208">
        <v>2670.9</v>
      </c>
      <c r="G8" s="208">
        <v>361.823</v>
      </c>
      <c r="H8" s="208">
        <v>1281.693</v>
      </c>
      <c r="I8" s="208">
        <v>988.49</v>
      </c>
      <c r="J8" s="208">
        <v>1050.71</v>
      </c>
      <c r="K8" s="208">
        <v>1509.63</v>
      </c>
      <c r="L8" s="60">
        <v>1713.1136999999999</v>
      </c>
      <c r="M8" s="89">
        <f aca="true" t="shared" si="0" ref="M8:M50">SUM(E8:L8)</f>
        <v>9613.4597</v>
      </c>
      <c r="P8" s="386"/>
      <c r="Q8" s="424"/>
      <c r="R8" s="424"/>
      <c r="S8" s="388"/>
      <c r="T8" s="386"/>
      <c r="U8" s="386"/>
    </row>
    <row r="9" spans="1:21" s="4" customFormat="1" ht="12" customHeight="1">
      <c r="A9" s="229" t="s">
        <v>162</v>
      </c>
      <c r="B9" s="229"/>
      <c r="C9" s="229"/>
      <c r="D9" s="229"/>
      <c r="E9" s="227">
        <v>566.9</v>
      </c>
      <c r="F9" s="227">
        <v>2122.11</v>
      </c>
      <c r="G9" s="227">
        <v>9222.7</v>
      </c>
      <c r="H9" s="227">
        <v>6045.758</v>
      </c>
      <c r="I9" s="227">
        <v>5315.31</v>
      </c>
      <c r="J9" s="227">
        <v>3333.96</v>
      </c>
      <c r="K9" s="227">
        <v>12995.429</v>
      </c>
      <c r="L9" s="230">
        <v>7097.806599999999</v>
      </c>
      <c r="M9" s="367">
        <f t="shared" si="0"/>
        <v>46699.9736</v>
      </c>
      <c r="P9" s="386"/>
      <c r="Q9" s="424"/>
      <c r="R9" s="424"/>
      <c r="S9" s="388"/>
      <c r="T9" s="386"/>
      <c r="U9" s="386"/>
    </row>
    <row r="10" spans="1:21" s="4" customFormat="1" ht="12" customHeight="1">
      <c r="A10" s="63" t="s">
        <v>163</v>
      </c>
      <c r="B10" s="63"/>
      <c r="C10" s="63"/>
      <c r="D10" s="63"/>
      <c r="E10" s="208">
        <v>152.8</v>
      </c>
      <c r="F10" s="208">
        <v>5680.93</v>
      </c>
      <c r="G10" s="208">
        <v>1223.61</v>
      </c>
      <c r="H10" s="208">
        <v>2955.27</v>
      </c>
      <c r="I10" s="208">
        <v>3577.36</v>
      </c>
      <c r="J10" s="208">
        <v>2402.64</v>
      </c>
      <c r="K10" s="208">
        <v>6142.36</v>
      </c>
      <c r="L10" s="60">
        <v>4104.167</v>
      </c>
      <c r="M10" s="89">
        <f t="shared" si="0"/>
        <v>26239.137000000002</v>
      </c>
      <c r="P10" s="386"/>
      <c r="Q10" s="424"/>
      <c r="R10" s="424"/>
      <c r="S10" s="388"/>
      <c r="T10" s="386"/>
      <c r="U10" s="386"/>
    </row>
    <row r="11" spans="1:21" s="4" customFormat="1" ht="12" customHeight="1">
      <c r="A11" s="229" t="s">
        <v>164</v>
      </c>
      <c r="B11" s="229"/>
      <c r="C11" s="229"/>
      <c r="D11" s="229"/>
      <c r="E11" s="227">
        <v>0</v>
      </c>
      <c r="F11" s="227">
        <v>1651.17</v>
      </c>
      <c r="G11" s="227">
        <v>200.3999</v>
      </c>
      <c r="H11" s="227">
        <v>1130.6</v>
      </c>
      <c r="I11" s="227">
        <v>629.1899</v>
      </c>
      <c r="J11" s="227">
        <v>706.18</v>
      </c>
      <c r="K11" s="227">
        <v>292.48</v>
      </c>
      <c r="L11" s="230">
        <v>676.2679999999999</v>
      </c>
      <c r="M11" s="367">
        <f t="shared" si="0"/>
        <v>5286.2878</v>
      </c>
      <c r="P11" s="386"/>
      <c r="Q11" s="424"/>
      <c r="R11" s="424"/>
      <c r="S11" s="388"/>
      <c r="T11" s="386"/>
      <c r="U11" s="386"/>
    </row>
    <row r="12" spans="1:21" s="4" customFormat="1" ht="12" customHeight="1">
      <c r="A12" s="63" t="s">
        <v>165</v>
      </c>
      <c r="B12" s="63"/>
      <c r="C12" s="63"/>
      <c r="D12" s="63"/>
      <c r="E12" s="208">
        <v>5.9</v>
      </c>
      <c r="F12" s="208">
        <v>212.66</v>
      </c>
      <c r="G12" s="208">
        <v>0</v>
      </c>
      <c r="H12" s="208">
        <v>248.81</v>
      </c>
      <c r="I12" s="208">
        <v>148.48</v>
      </c>
      <c r="J12" s="208">
        <v>134.54</v>
      </c>
      <c r="K12" s="208">
        <v>128.13</v>
      </c>
      <c r="L12" s="60">
        <v>88.89600000000002</v>
      </c>
      <c r="M12" s="89">
        <f t="shared" si="0"/>
        <v>967.4159999999999</v>
      </c>
      <c r="P12" s="386"/>
      <c r="Q12" s="424"/>
      <c r="R12" s="424"/>
      <c r="S12" s="388"/>
      <c r="T12" s="386"/>
      <c r="U12" s="386"/>
    </row>
    <row r="13" spans="1:21" s="4" customFormat="1" ht="12" customHeight="1">
      <c r="A13" s="229" t="s">
        <v>255</v>
      </c>
      <c r="B13" s="229"/>
      <c r="C13" s="229"/>
      <c r="D13" s="229"/>
      <c r="E13" s="227">
        <v>1079.2</v>
      </c>
      <c r="F13" s="227">
        <v>169180.08</v>
      </c>
      <c r="G13" s="227">
        <v>28255.15</v>
      </c>
      <c r="H13" s="227">
        <v>92042.31</v>
      </c>
      <c r="I13" s="227">
        <v>63770.14</v>
      </c>
      <c r="J13" s="227">
        <v>48433.82</v>
      </c>
      <c r="K13" s="227">
        <v>75831.46</v>
      </c>
      <c r="L13" s="230">
        <v>66311.8882</v>
      </c>
      <c r="M13" s="367">
        <f t="shared" si="0"/>
        <v>544904.0482000001</v>
      </c>
      <c r="P13" s="386"/>
      <c r="Q13" s="424"/>
      <c r="R13" s="424"/>
      <c r="S13" s="388"/>
      <c r="T13" s="386"/>
      <c r="U13" s="386"/>
    </row>
    <row r="14" spans="1:21" s="4" customFormat="1" ht="12" customHeight="1">
      <c r="A14" s="63" t="s">
        <v>154</v>
      </c>
      <c r="B14" s="63"/>
      <c r="C14" s="63"/>
      <c r="D14" s="63"/>
      <c r="E14" s="208">
        <v>316.9</v>
      </c>
      <c r="F14" s="208">
        <v>5215.59</v>
      </c>
      <c r="G14" s="208">
        <v>1408.31</v>
      </c>
      <c r="H14" s="208">
        <v>2612.316</v>
      </c>
      <c r="I14" s="208">
        <v>2103.47</v>
      </c>
      <c r="J14" s="208">
        <v>1842.18</v>
      </c>
      <c r="K14" s="208">
        <v>6980.61</v>
      </c>
      <c r="L14" s="60">
        <v>4862.802</v>
      </c>
      <c r="M14" s="89">
        <f t="shared" si="0"/>
        <v>25342.177999999996</v>
      </c>
      <c r="P14" s="386"/>
      <c r="Q14" s="424"/>
      <c r="R14" s="424"/>
      <c r="S14" s="388"/>
      <c r="T14" s="386"/>
      <c r="U14" s="386"/>
    </row>
    <row r="15" spans="1:21" s="4" customFormat="1" ht="12" customHeight="1">
      <c r="A15" s="229" t="s">
        <v>166</v>
      </c>
      <c r="B15" s="229"/>
      <c r="C15" s="229"/>
      <c r="D15" s="229"/>
      <c r="E15" s="227">
        <v>247.3</v>
      </c>
      <c r="F15" s="227">
        <v>9186.64</v>
      </c>
      <c r="G15" s="227">
        <v>2168.3</v>
      </c>
      <c r="H15" s="227">
        <v>4471.06</v>
      </c>
      <c r="I15" s="227">
        <v>3595.534</v>
      </c>
      <c r="J15" s="227">
        <v>3795.703</v>
      </c>
      <c r="K15" s="227">
        <v>4092.39</v>
      </c>
      <c r="L15" s="230">
        <v>13011.642100000001</v>
      </c>
      <c r="M15" s="367">
        <f t="shared" si="0"/>
        <v>40568.5691</v>
      </c>
      <c r="P15" s="386"/>
      <c r="Q15" s="424"/>
      <c r="R15" s="424"/>
      <c r="S15" s="388"/>
      <c r="T15" s="386"/>
      <c r="U15" s="386"/>
    </row>
    <row r="16" spans="1:21" s="4" customFormat="1" ht="12" customHeight="1">
      <c r="A16" s="63" t="s">
        <v>167</v>
      </c>
      <c r="B16" s="63"/>
      <c r="C16" s="63"/>
      <c r="D16" s="63"/>
      <c r="E16" s="208">
        <v>37.9</v>
      </c>
      <c r="F16" s="208">
        <v>10128.86</v>
      </c>
      <c r="G16" s="208">
        <v>7355.3074</v>
      </c>
      <c r="H16" s="208">
        <v>5220.1811</v>
      </c>
      <c r="I16" s="208">
        <v>4395.1567</v>
      </c>
      <c r="J16" s="208">
        <v>4215.457</v>
      </c>
      <c r="K16" s="208">
        <v>5831.1365</v>
      </c>
      <c r="L16" s="60">
        <v>6569.3919</v>
      </c>
      <c r="M16" s="89">
        <f t="shared" si="0"/>
        <v>43753.390600000006</v>
      </c>
      <c r="P16" s="386"/>
      <c r="Q16" s="424"/>
      <c r="R16" s="424"/>
      <c r="S16" s="388"/>
      <c r="T16" s="386"/>
      <c r="U16" s="386"/>
    </row>
    <row r="17" spans="1:21" s="4" customFormat="1" ht="12.75" customHeight="1">
      <c r="A17" s="229" t="s">
        <v>158</v>
      </c>
      <c r="B17" s="229"/>
      <c r="C17" s="229"/>
      <c r="D17" s="229"/>
      <c r="E17" s="227">
        <v>0</v>
      </c>
      <c r="F17" s="227">
        <v>4087.49</v>
      </c>
      <c r="G17" s="227">
        <v>792.399</v>
      </c>
      <c r="H17" s="227">
        <v>2268.769</v>
      </c>
      <c r="I17" s="227">
        <v>1736.3</v>
      </c>
      <c r="J17" s="227">
        <v>1255.19</v>
      </c>
      <c r="K17" s="227">
        <v>2768.174</v>
      </c>
      <c r="L17" s="230">
        <v>3455.3119</v>
      </c>
      <c r="M17" s="367">
        <f t="shared" si="0"/>
        <v>16363.6339</v>
      </c>
      <c r="P17" s="386"/>
      <c r="Q17" s="424"/>
      <c r="R17" s="424"/>
      <c r="S17" s="388"/>
      <c r="T17" s="386"/>
      <c r="U17" s="386"/>
    </row>
    <row r="18" spans="1:21" s="4" customFormat="1" ht="12" customHeight="1">
      <c r="A18" s="63" t="s">
        <v>168</v>
      </c>
      <c r="B18" s="63"/>
      <c r="C18" s="63"/>
      <c r="D18" s="63"/>
      <c r="E18" s="208">
        <v>370.1</v>
      </c>
      <c r="F18" s="208">
        <v>10615.91</v>
      </c>
      <c r="G18" s="208">
        <v>5899.8917</v>
      </c>
      <c r="H18" s="208">
        <v>5342.518</v>
      </c>
      <c r="I18" s="208">
        <v>5921.59</v>
      </c>
      <c r="J18" s="208">
        <v>4097.55</v>
      </c>
      <c r="K18" s="208">
        <v>5567.6902</v>
      </c>
      <c r="L18" s="60">
        <v>8477.6036</v>
      </c>
      <c r="M18" s="89">
        <f t="shared" si="0"/>
        <v>46292.853500000005</v>
      </c>
      <c r="P18" s="386"/>
      <c r="Q18" s="424"/>
      <c r="R18" s="424"/>
      <c r="S18" s="388"/>
      <c r="T18" s="386"/>
      <c r="U18" s="386"/>
    </row>
    <row r="19" spans="1:21" s="4" customFormat="1" ht="12" customHeight="1">
      <c r="A19" s="229" t="s">
        <v>169</v>
      </c>
      <c r="B19" s="229"/>
      <c r="C19" s="229"/>
      <c r="D19" s="229"/>
      <c r="E19" s="227">
        <v>108.3</v>
      </c>
      <c r="F19" s="227">
        <v>5866.1</v>
      </c>
      <c r="G19" s="227">
        <v>1921.65</v>
      </c>
      <c r="H19" s="227">
        <v>2908.087</v>
      </c>
      <c r="I19" s="227">
        <v>1987.45</v>
      </c>
      <c r="J19" s="227">
        <v>2499.67</v>
      </c>
      <c r="K19" s="227">
        <v>3455.32</v>
      </c>
      <c r="L19" s="230">
        <v>5172.7819</v>
      </c>
      <c r="M19" s="367">
        <f t="shared" si="0"/>
        <v>23919.3589</v>
      </c>
      <c r="P19" s="386"/>
      <c r="Q19" s="424"/>
      <c r="R19" s="424"/>
      <c r="S19" s="388"/>
      <c r="T19" s="386"/>
      <c r="U19" s="386"/>
    </row>
    <row r="20" spans="1:21" s="4" customFormat="1" ht="12" customHeight="1">
      <c r="A20" s="63" t="s">
        <v>170</v>
      </c>
      <c r="B20" s="63"/>
      <c r="C20" s="63"/>
      <c r="D20" s="63"/>
      <c r="E20" s="208">
        <v>19.5</v>
      </c>
      <c r="F20" s="208">
        <v>4193.8</v>
      </c>
      <c r="G20" s="208">
        <v>3408.3262</v>
      </c>
      <c r="H20" s="208">
        <v>2642.39</v>
      </c>
      <c r="I20" s="208">
        <v>2513.26</v>
      </c>
      <c r="J20" s="208">
        <v>2049.59</v>
      </c>
      <c r="K20" s="208">
        <v>6570.4499</v>
      </c>
      <c r="L20" s="60">
        <v>2742.5728000000004</v>
      </c>
      <c r="M20" s="89">
        <f t="shared" si="0"/>
        <v>24139.8889</v>
      </c>
      <c r="P20" s="386"/>
      <c r="Q20" s="424"/>
      <c r="R20" s="424"/>
      <c r="S20" s="388"/>
      <c r="T20" s="386"/>
      <c r="U20" s="386"/>
    </row>
    <row r="21" spans="1:21" s="4" customFormat="1" ht="12" customHeight="1">
      <c r="A21" s="229" t="s">
        <v>172</v>
      </c>
      <c r="B21" s="229"/>
      <c r="C21" s="229"/>
      <c r="D21" s="229"/>
      <c r="E21" s="227">
        <v>183</v>
      </c>
      <c r="F21" s="227">
        <v>2495.71</v>
      </c>
      <c r="G21" s="227">
        <v>42.67</v>
      </c>
      <c r="H21" s="227">
        <v>1289.7503</v>
      </c>
      <c r="I21" s="227">
        <v>1107.0099</v>
      </c>
      <c r="J21" s="227">
        <v>1145.728</v>
      </c>
      <c r="K21" s="227">
        <v>1061.3701</v>
      </c>
      <c r="L21" s="230">
        <v>1041.4060000000002</v>
      </c>
      <c r="M21" s="367">
        <f t="shared" si="0"/>
        <v>8366.6443</v>
      </c>
      <c r="P21" s="386"/>
      <c r="Q21" s="424"/>
      <c r="R21" s="424"/>
      <c r="S21" s="388"/>
      <c r="T21" s="386"/>
      <c r="U21" s="386"/>
    </row>
    <row r="22" spans="1:21" s="4" customFormat="1" ht="12" customHeight="1">
      <c r="A22" s="63" t="s">
        <v>173</v>
      </c>
      <c r="B22" s="63"/>
      <c r="C22" s="63"/>
      <c r="D22" s="63"/>
      <c r="E22" s="208">
        <v>16</v>
      </c>
      <c r="F22" s="208">
        <v>305.34</v>
      </c>
      <c r="G22" s="208">
        <v>0</v>
      </c>
      <c r="H22" s="208">
        <v>788.53</v>
      </c>
      <c r="I22" s="208">
        <v>741.94</v>
      </c>
      <c r="J22" s="208">
        <v>462.85</v>
      </c>
      <c r="K22" s="208">
        <v>434.0633</v>
      </c>
      <c r="L22" s="60">
        <v>552.3954000000001</v>
      </c>
      <c r="M22" s="89">
        <f t="shared" si="0"/>
        <v>3301.1187</v>
      </c>
      <c r="P22" s="386"/>
      <c r="Q22" s="424"/>
      <c r="R22" s="424"/>
      <c r="S22" s="388"/>
      <c r="T22" s="386"/>
      <c r="U22" s="386"/>
    </row>
    <row r="23" spans="1:21" s="4" customFormat="1" ht="12" customHeight="1">
      <c r="A23" s="229" t="s">
        <v>175</v>
      </c>
      <c r="B23" s="229"/>
      <c r="C23" s="229"/>
      <c r="D23" s="229"/>
      <c r="E23" s="227">
        <v>0</v>
      </c>
      <c r="F23" s="227">
        <v>1557.67</v>
      </c>
      <c r="G23" s="227">
        <v>161.16</v>
      </c>
      <c r="H23" s="227">
        <v>692.39</v>
      </c>
      <c r="I23" s="227">
        <v>557.98</v>
      </c>
      <c r="J23" s="227">
        <v>444.04</v>
      </c>
      <c r="K23" s="227">
        <v>897.54</v>
      </c>
      <c r="L23" s="230">
        <v>1442.6402</v>
      </c>
      <c r="M23" s="367">
        <f t="shared" si="0"/>
        <v>5753.4202000000005</v>
      </c>
      <c r="P23" s="386"/>
      <c r="Q23" s="424"/>
      <c r="R23" s="424"/>
      <c r="S23" s="388"/>
      <c r="T23" s="386"/>
      <c r="U23" s="386"/>
    </row>
    <row r="24" spans="1:21" s="4" customFormat="1" ht="12" customHeight="1">
      <c r="A24" s="63" t="s">
        <v>176</v>
      </c>
      <c r="B24" s="63"/>
      <c r="C24" s="63"/>
      <c r="D24" s="63"/>
      <c r="E24" s="208">
        <v>73.2</v>
      </c>
      <c r="F24" s="208">
        <v>5259.2</v>
      </c>
      <c r="G24" s="208">
        <v>1350.28</v>
      </c>
      <c r="H24" s="208">
        <v>3967.46</v>
      </c>
      <c r="I24" s="208">
        <v>4218.4</v>
      </c>
      <c r="J24" s="208">
        <v>2468.34</v>
      </c>
      <c r="K24" s="208">
        <v>12330.22</v>
      </c>
      <c r="L24" s="60">
        <v>5693.3011</v>
      </c>
      <c r="M24" s="89">
        <f t="shared" si="0"/>
        <v>35360.401099999995</v>
      </c>
      <c r="P24" s="386"/>
      <c r="Q24" s="424"/>
      <c r="R24" s="424"/>
      <c r="S24" s="388"/>
      <c r="T24" s="386"/>
      <c r="U24" s="386"/>
    </row>
    <row r="25" spans="1:21" s="4" customFormat="1" ht="12" customHeight="1">
      <c r="A25" s="229" t="s">
        <v>177</v>
      </c>
      <c r="B25" s="229"/>
      <c r="C25" s="229"/>
      <c r="D25" s="229"/>
      <c r="E25" s="227">
        <v>0</v>
      </c>
      <c r="F25" s="227">
        <v>803.5</v>
      </c>
      <c r="G25" s="227">
        <v>0</v>
      </c>
      <c r="H25" s="227">
        <v>403.29</v>
      </c>
      <c r="I25" s="227">
        <v>330.63</v>
      </c>
      <c r="J25" s="227">
        <v>285.6</v>
      </c>
      <c r="K25" s="227">
        <v>228.92</v>
      </c>
      <c r="L25" s="230">
        <v>836.2252</v>
      </c>
      <c r="M25" s="367">
        <f t="shared" si="0"/>
        <v>2888.1652</v>
      </c>
      <c r="P25" s="386"/>
      <c r="Q25" s="424"/>
      <c r="R25" s="424"/>
      <c r="S25" s="388"/>
      <c r="T25" s="386"/>
      <c r="U25" s="386"/>
    </row>
    <row r="26" spans="1:21" s="4" customFormat="1" ht="12" customHeight="1">
      <c r="A26" s="63" t="s">
        <v>178</v>
      </c>
      <c r="B26" s="63"/>
      <c r="C26" s="63"/>
      <c r="D26" s="63"/>
      <c r="E26" s="208">
        <v>78.6</v>
      </c>
      <c r="F26" s="208">
        <v>3692.76</v>
      </c>
      <c r="G26" s="208">
        <v>459.12</v>
      </c>
      <c r="H26" s="208">
        <v>2532.7798</v>
      </c>
      <c r="I26" s="208">
        <v>2895.4</v>
      </c>
      <c r="J26" s="208">
        <v>2566.66</v>
      </c>
      <c r="K26" s="208">
        <v>3201.2501</v>
      </c>
      <c r="L26" s="60">
        <v>1320.1341</v>
      </c>
      <c r="M26" s="89">
        <f t="shared" si="0"/>
        <v>16746.703999999998</v>
      </c>
      <c r="P26" s="386"/>
      <c r="Q26" s="424"/>
      <c r="R26" s="424"/>
      <c r="S26" s="388"/>
      <c r="T26" s="386"/>
      <c r="U26" s="386"/>
    </row>
    <row r="27" spans="1:21" s="4" customFormat="1" ht="12" customHeight="1">
      <c r="A27" s="229" t="s">
        <v>179</v>
      </c>
      <c r="B27" s="229"/>
      <c r="C27" s="229"/>
      <c r="D27" s="229"/>
      <c r="E27" s="227">
        <v>290.5</v>
      </c>
      <c r="F27" s="227">
        <v>13661.89</v>
      </c>
      <c r="G27" s="227">
        <v>2240.9501</v>
      </c>
      <c r="H27" s="227">
        <v>6064.45</v>
      </c>
      <c r="I27" s="227">
        <v>3751.07</v>
      </c>
      <c r="J27" s="227">
        <v>4169.038</v>
      </c>
      <c r="K27" s="227">
        <v>5712.0239</v>
      </c>
      <c r="L27" s="230">
        <v>5006.824299999999</v>
      </c>
      <c r="M27" s="367">
        <f t="shared" si="0"/>
        <v>40896.7463</v>
      </c>
      <c r="P27" s="386"/>
      <c r="Q27" s="424"/>
      <c r="R27" s="424"/>
      <c r="S27" s="388"/>
      <c r="T27" s="386"/>
      <c r="U27" s="386"/>
    </row>
    <row r="28" spans="1:21" s="4" customFormat="1" ht="12" customHeight="1">
      <c r="A28" s="63" t="s">
        <v>180</v>
      </c>
      <c r="B28" s="63"/>
      <c r="C28" s="63"/>
      <c r="D28" s="63"/>
      <c r="E28" s="208">
        <v>479.4</v>
      </c>
      <c r="F28" s="208">
        <v>31334</v>
      </c>
      <c r="G28" s="208">
        <v>9045.4579</v>
      </c>
      <c r="H28" s="208">
        <v>10703.1879</v>
      </c>
      <c r="I28" s="208">
        <v>11159.79</v>
      </c>
      <c r="J28" s="208">
        <v>9244.6952</v>
      </c>
      <c r="K28" s="208">
        <v>23139.5</v>
      </c>
      <c r="L28" s="60">
        <v>15066.2938</v>
      </c>
      <c r="M28" s="89">
        <f t="shared" si="0"/>
        <v>110172.3248</v>
      </c>
      <c r="P28" s="386"/>
      <c r="Q28" s="424"/>
      <c r="R28" s="424"/>
      <c r="S28" s="388"/>
      <c r="T28" s="386"/>
      <c r="U28" s="386"/>
    </row>
    <row r="29" spans="1:21" s="4" customFormat="1" ht="12" customHeight="1">
      <c r="A29" s="229" t="s">
        <v>269</v>
      </c>
      <c r="B29" s="229"/>
      <c r="C29" s="229"/>
      <c r="D29" s="229"/>
      <c r="E29" s="227">
        <v>24.4</v>
      </c>
      <c r="F29" s="227">
        <v>1167.71</v>
      </c>
      <c r="G29" s="227">
        <v>586.2836</v>
      </c>
      <c r="H29" s="227">
        <v>442.8839</v>
      </c>
      <c r="I29" s="227">
        <v>413.5243</v>
      </c>
      <c r="J29" s="227">
        <v>385.4119</v>
      </c>
      <c r="K29" s="227">
        <v>416.7344</v>
      </c>
      <c r="L29" s="230">
        <v>898.5701000000001</v>
      </c>
      <c r="M29" s="367">
        <f t="shared" si="0"/>
        <v>4335.5182</v>
      </c>
      <c r="P29" s="386"/>
      <c r="Q29" s="424"/>
      <c r="R29" s="424"/>
      <c r="S29" s="388"/>
      <c r="T29" s="386"/>
      <c r="U29" s="386"/>
    </row>
    <row r="30" spans="1:21" s="4" customFormat="1" ht="12" customHeight="1">
      <c r="A30" s="63" t="s">
        <v>181</v>
      </c>
      <c r="B30" s="63"/>
      <c r="C30" s="63"/>
      <c r="D30" s="63"/>
      <c r="E30" s="208">
        <v>0</v>
      </c>
      <c r="F30" s="208">
        <v>5202.11</v>
      </c>
      <c r="G30" s="208">
        <v>798.46</v>
      </c>
      <c r="H30" s="208">
        <v>1894.84</v>
      </c>
      <c r="I30" s="208">
        <v>1464.81</v>
      </c>
      <c r="J30" s="208">
        <v>2068</v>
      </c>
      <c r="K30" s="208">
        <v>2513.86</v>
      </c>
      <c r="L30" s="60">
        <v>3865.489</v>
      </c>
      <c r="M30" s="89">
        <f t="shared" si="0"/>
        <v>17807.569</v>
      </c>
      <c r="P30" s="386"/>
      <c r="Q30" s="424"/>
      <c r="R30" s="424"/>
      <c r="S30" s="388"/>
      <c r="T30" s="386"/>
      <c r="U30" s="386"/>
    </row>
    <row r="31" spans="1:21" s="4" customFormat="1" ht="12" customHeight="1">
      <c r="A31" s="229" t="s">
        <v>182</v>
      </c>
      <c r="B31" s="229"/>
      <c r="C31" s="229"/>
      <c r="D31" s="229"/>
      <c r="E31" s="227">
        <v>0</v>
      </c>
      <c r="F31" s="227">
        <v>2316.22</v>
      </c>
      <c r="G31" s="227">
        <v>0</v>
      </c>
      <c r="H31" s="227">
        <v>668.78</v>
      </c>
      <c r="I31" s="227">
        <v>686.0587</v>
      </c>
      <c r="J31" s="227">
        <v>516.77</v>
      </c>
      <c r="K31" s="227">
        <v>751.9402</v>
      </c>
      <c r="L31" s="230">
        <v>347.5176</v>
      </c>
      <c r="M31" s="367">
        <f t="shared" si="0"/>
        <v>5287.2865</v>
      </c>
      <c r="P31" s="386"/>
      <c r="Q31" s="424"/>
      <c r="R31" s="424"/>
      <c r="S31" s="388"/>
      <c r="T31" s="386"/>
      <c r="U31" s="386"/>
    </row>
    <row r="32" spans="1:21" s="4" customFormat="1" ht="12" customHeight="1">
      <c r="A32" s="63" t="s">
        <v>183</v>
      </c>
      <c r="B32" s="63"/>
      <c r="C32" s="63"/>
      <c r="D32" s="63"/>
      <c r="E32" s="208">
        <v>497.2</v>
      </c>
      <c r="F32" s="208">
        <v>13590.55</v>
      </c>
      <c r="G32" s="208">
        <v>618.0439</v>
      </c>
      <c r="H32" s="208">
        <v>10239.6714</v>
      </c>
      <c r="I32" s="208">
        <v>4160.7558</v>
      </c>
      <c r="J32" s="208">
        <v>5858.0399</v>
      </c>
      <c r="K32" s="208">
        <v>4726.0037</v>
      </c>
      <c r="L32" s="60">
        <v>3658.9555</v>
      </c>
      <c r="M32" s="89">
        <f t="shared" si="0"/>
        <v>43349.220199999996</v>
      </c>
      <c r="P32" s="386"/>
      <c r="Q32" s="424"/>
      <c r="R32" s="424"/>
      <c r="S32" s="388"/>
      <c r="T32" s="386"/>
      <c r="U32" s="386"/>
    </row>
    <row r="33" spans="1:21" s="4" customFormat="1" ht="12" customHeight="1">
      <c r="A33" s="229" t="s">
        <v>184</v>
      </c>
      <c r="B33" s="229"/>
      <c r="C33" s="229"/>
      <c r="D33" s="229"/>
      <c r="E33" s="227">
        <v>112.9</v>
      </c>
      <c r="F33" s="227">
        <v>475.03</v>
      </c>
      <c r="G33" s="227">
        <v>5.01</v>
      </c>
      <c r="H33" s="227">
        <v>491.14</v>
      </c>
      <c r="I33" s="227">
        <v>376.21</v>
      </c>
      <c r="J33" s="227">
        <v>271.94</v>
      </c>
      <c r="K33" s="227">
        <v>763.73</v>
      </c>
      <c r="L33" s="230">
        <v>190.41700000000003</v>
      </c>
      <c r="M33" s="367">
        <f t="shared" si="0"/>
        <v>2686.377</v>
      </c>
      <c r="P33" s="386"/>
      <c r="Q33" s="424"/>
      <c r="R33" s="424"/>
      <c r="S33" s="388"/>
      <c r="T33" s="386"/>
      <c r="U33" s="386"/>
    </row>
    <row r="34" spans="1:21" s="4" customFormat="1" ht="12" customHeight="1">
      <c r="A34" s="63" t="s">
        <v>0</v>
      </c>
      <c r="B34" s="63"/>
      <c r="C34" s="63"/>
      <c r="D34" s="63"/>
      <c r="E34" s="208">
        <v>186.2</v>
      </c>
      <c r="F34" s="208">
        <v>636.39</v>
      </c>
      <c r="G34" s="208">
        <v>215.16</v>
      </c>
      <c r="H34" s="208">
        <v>396.92</v>
      </c>
      <c r="I34" s="208">
        <v>352.4498</v>
      </c>
      <c r="J34" s="208">
        <v>275.1</v>
      </c>
      <c r="K34" s="208">
        <v>204.4401</v>
      </c>
      <c r="L34" s="60">
        <v>776.8732</v>
      </c>
      <c r="M34" s="89">
        <f t="shared" si="0"/>
        <v>3043.5330999999996</v>
      </c>
      <c r="P34" s="386"/>
      <c r="Q34" s="424"/>
      <c r="R34" s="424"/>
      <c r="S34" s="388"/>
      <c r="T34" s="386"/>
      <c r="U34" s="386"/>
    </row>
    <row r="35" spans="1:21" s="4" customFormat="1" ht="12" customHeight="1">
      <c r="A35" s="229" t="s">
        <v>186</v>
      </c>
      <c r="B35" s="229"/>
      <c r="C35" s="229"/>
      <c r="D35" s="229"/>
      <c r="E35" s="227">
        <v>142.2</v>
      </c>
      <c r="F35" s="227">
        <v>1607.62</v>
      </c>
      <c r="G35" s="227">
        <v>1376.74</v>
      </c>
      <c r="H35" s="227">
        <v>1203.09</v>
      </c>
      <c r="I35" s="227">
        <v>801.5599</v>
      </c>
      <c r="J35" s="227">
        <v>722.46</v>
      </c>
      <c r="K35" s="227">
        <v>335.4</v>
      </c>
      <c r="L35" s="230">
        <v>569.8723000000001</v>
      </c>
      <c r="M35" s="367">
        <f t="shared" si="0"/>
        <v>6758.9421999999995</v>
      </c>
      <c r="P35" s="386"/>
      <c r="Q35" s="424"/>
      <c r="R35" s="424"/>
      <c r="S35" s="388"/>
      <c r="T35" s="386"/>
      <c r="U35" s="386"/>
    </row>
    <row r="36" spans="1:21" s="4" customFormat="1" ht="12" customHeight="1">
      <c r="A36" s="63" t="s">
        <v>185</v>
      </c>
      <c r="B36" s="63"/>
      <c r="C36" s="63"/>
      <c r="D36" s="63"/>
      <c r="E36" s="208">
        <v>0</v>
      </c>
      <c r="F36" s="208">
        <v>2581.77</v>
      </c>
      <c r="G36" s="208">
        <v>59.96</v>
      </c>
      <c r="H36" s="208">
        <v>1134.12</v>
      </c>
      <c r="I36" s="208">
        <v>687.9399</v>
      </c>
      <c r="J36" s="208">
        <v>919.44</v>
      </c>
      <c r="K36" s="208">
        <v>563.5</v>
      </c>
      <c r="L36" s="60">
        <v>1348.891</v>
      </c>
      <c r="M36" s="89">
        <f t="shared" si="0"/>
        <v>7295.6209</v>
      </c>
      <c r="P36" s="386"/>
      <c r="Q36" s="424"/>
      <c r="R36" s="424"/>
      <c r="S36" s="388"/>
      <c r="T36" s="386"/>
      <c r="U36" s="386"/>
    </row>
    <row r="37" spans="1:21" s="4" customFormat="1" ht="12" customHeight="1">
      <c r="A37" s="229" t="s">
        <v>187</v>
      </c>
      <c r="B37" s="229"/>
      <c r="C37" s="229"/>
      <c r="D37" s="229"/>
      <c r="E37" s="227">
        <v>0</v>
      </c>
      <c r="F37" s="227">
        <v>1643.55</v>
      </c>
      <c r="G37" s="227">
        <v>96.38</v>
      </c>
      <c r="H37" s="227">
        <v>289.38</v>
      </c>
      <c r="I37" s="227">
        <v>296.19</v>
      </c>
      <c r="J37" s="227">
        <v>267.33</v>
      </c>
      <c r="K37" s="227">
        <v>391.67</v>
      </c>
      <c r="L37" s="230">
        <v>185.9867</v>
      </c>
      <c r="M37" s="367">
        <f t="shared" si="0"/>
        <v>3170.4867</v>
      </c>
      <c r="P37" s="386"/>
      <c r="Q37" s="424"/>
      <c r="R37" s="424"/>
      <c r="S37" s="388"/>
      <c r="T37" s="386"/>
      <c r="U37" s="386"/>
    </row>
    <row r="38" spans="1:21" s="4" customFormat="1" ht="12" customHeight="1">
      <c r="A38" s="63" t="s">
        <v>188</v>
      </c>
      <c r="B38" s="63"/>
      <c r="C38" s="63"/>
      <c r="D38" s="63"/>
      <c r="E38" s="208">
        <v>0</v>
      </c>
      <c r="F38" s="208">
        <v>929.38</v>
      </c>
      <c r="G38" s="208">
        <v>238.123</v>
      </c>
      <c r="H38" s="208">
        <v>632.75</v>
      </c>
      <c r="I38" s="208">
        <v>766.506</v>
      </c>
      <c r="J38" s="208">
        <v>547.02</v>
      </c>
      <c r="K38" s="208">
        <v>1071.4665</v>
      </c>
      <c r="L38" s="60">
        <v>642.0834</v>
      </c>
      <c r="M38" s="89">
        <f t="shared" si="0"/>
        <v>4827.3289</v>
      </c>
      <c r="P38" s="386"/>
      <c r="Q38" s="424"/>
      <c r="R38" s="424"/>
      <c r="S38" s="388"/>
      <c r="T38" s="386"/>
      <c r="U38" s="386"/>
    </row>
    <row r="39" spans="1:21" s="4" customFormat="1" ht="12" customHeight="1">
      <c r="A39" s="229" t="s">
        <v>189</v>
      </c>
      <c r="B39" s="229"/>
      <c r="C39" s="229"/>
      <c r="D39" s="229"/>
      <c r="E39" s="227">
        <v>0</v>
      </c>
      <c r="F39" s="227">
        <v>1410.22</v>
      </c>
      <c r="G39" s="227">
        <v>49.01</v>
      </c>
      <c r="H39" s="227">
        <v>1072.527</v>
      </c>
      <c r="I39" s="227">
        <v>784.227</v>
      </c>
      <c r="J39" s="227">
        <v>595.319</v>
      </c>
      <c r="K39" s="227">
        <v>1026.083</v>
      </c>
      <c r="L39" s="230">
        <v>1698.2739</v>
      </c>
      <c r="M39" s="367">
        <f t="shared" si="0"/>
        <v>6635.659900000001</v>
      </c>
      <c r="P39" s="386"/>
      <c r="Q39" s="424"/>
      <c r="R39" s="424"/>
      <c r="S39" s="388"/>
      <c r="T39" s="386"/>
      <c r="U39" s="386"/>
    </row>
    <row r="40" spans="1:21" s="4" customFormat="1" ht="12" customHeight="1">
      <c r="A40" s="63" t="s">
        <v>190</v>
      </c>
      <c r="B40" s="63"/>
      <c r="C40" s="63"/>
      <c r="D40" s="63"/>
      <c r="E40" s="208">
        <v>39.4</v>
      </c>
      <c r="F40" s="208">
        <v>1975.69</v>
      </c>
      <c r="G40" s="208">
        <v>121.46</v>
      </c>
      <c r="H40" s="208">
        <v>712.14</v>
      </c>
      <c r="I40" s="208">
        <v>600.4299</v>
      </c>
      <c r="J40" s="208">
        <v>646.03</v>
      </c>
      <c r="K40" s="208">
        <v>263.24</v>
      </c>
      <c r="L40" s="60">
        <v>1045.015</v>
      </c>
      <c r="M40" s="89">
        <f t="shared" si="0"/>
        <v>5403.4049</v>
      </c>
      <c r="P40" s="386"/>
      <c r="Q40" s="424"/>
      <c r="R40" s="424"/>
      <c r="S40" s="388"/>
      <c r="T40" s="386"/>
      <c r="U40" s="386"/>
    </row>
    <row r="41" spans="1:21" s="4" customFormat="1" ht="12" customHeight="1">
      <c r="A41" s="229" t="s">
        <v>191</v>
      </c>
      <c r="B41" s="229"/>
      <c r="C41" s="229"/>
      <c r="D41" s="229"/>
      <c r="E41" s="227">
        <v>69.6</v>
      </c>
      <c r="F41" s="227">
        <v>8596.83</v>
      </c>
      <c r="G41" s="227">
        <v>921.18</v>
      </c>
      <c r="H41" s="227">
        <v>7027.94</v>
      </c>
      <c r="I41" s="227">
        <v>3421.67</v>
      </c>
      <c r="J41" s="227">
        <v>3251.8</v>
      </c>
      <c r="K41" s="227">
        <v>2805.536</v>
      </c>
      <c r="L41" s="230">
        <v>3612.3103999999994</v>
      </c>
      <c r="M41" s="367">
        <f t="shared" si="0"/>
        <v>29706.8664</v>
      </c>
      <c r="P41" s="386"/>
      <c r="Q41" s="424"/>
      <c r="R41" s="424"/>
      <c r="S41" s="388"/>
      <c r="T41" s="386"/>
      <c r="U41" s="386"/>
    </row>
    <row r="42" spans="1:21" s="4" customFormat="1" ht="12" customHeight="1">
      <c r="A42" s="63" t="s">
        <v>192</v>
      </c>
      <c r="B42" s="63"/>
      <c r="C42" s="63"/>
      <c r="D42" s="63"/>
      <c r="E42" s="208">
        <v>516</v>
      </c>
      <c r="F42" s="208">
        <v>11757.2</v>
      </c>
      <c r="G42" s="208">
        <v>4227.91</v>
      </c>
      <c r="H42" s="208">
        <v>5590.138</v>
      </c>
      <c r="I42" s="208">
        <v>4976.94</v>
      </c>
      <c r="J42" s="208">
        <v>3742.665</v>
      </c>
      <c r="K42" s="208">
        <v>8533.57</v>
      </c>
      <c r="L42" s="60">
        <v>5488.9263</v>
      </c>
      <c r="M42" s="89">
        <f t="shared" si="0"/>
        <v>44833.349299999994</v>
      </c>
      <c r="P42" s="386"/>
      <c r="Q42" s="424"/>
      <c r="R42" s="424"/>
      <c r="S42" s="388"/>
      <c r="T42" s="386"/>
      <c r="U42" s="386"/>
    </row>
    <row r="43" spans="1:21" s="4" customFormat="1" ht="12" customHeight="1">
      <c r="A43" s="229" t="s">
        <v>193</v>
      </c>
      <c r="B43" s="229"/>
      <c r="C43" s="229"/>
      <c r="D43" s="229"/>
      <c r="E43" s="227">
        <v>203.2</v>
      </c>
      <c r="F43" s="227">
        <v>604.15</v>
      </c>
      <c r="G43" s="227">
        <v>14.96</v>
      </c>
      <c r="H43" s="227">
        <v>556.96</v>
      </c>
      <c r="I43" s="227">
        <v>418.862</v>
      </c>
      <c r="J43" s="227">
        <v>329.09</v>
      </c>
      <c r="K43" s="227">
        <v>216.46</v>
      </c>
      <c r="L43" s="230">
        <v>385.4492</v>
      </c>
      <c r="M43" s="367">
        <f t="shared" si="0"/>
        <v>2729.1312000000003</v>
      </c>
      <c r="P43" s="386"/>
      <c r="Q43" s="424"/>
      <c r="R43" s="424"/>
      <c r="S43" s="388"/>
      <c r="T43" s="386"/>
      <c r="U43" s="386"/>
    </row>
    <row r="44" spans="1:21" s="4" customFormat="1" ht="12" customHeight="1">
      <c r="A44" s="63" t="s">
        <v>194</v>
      </c>
      <c r="B44" s="63"/>
      <c r="C44" s="63"/>
      <c r="D44" s="63"/>
      <c r="E44" s="208">
        <v>17.2</v>
      </c>
      <c r="F44" s="208">
        <v>13909.24</v>
      </c>
      <c r="G44" s="208">
        <v>8583.8</v>
      </c>
      <c r="H44" s="208">
        <v>8806.804</v>
      </c>
      <c r="I44" s="208">
        <v>6219.217</v>
      </c>
      <c r="J44" s="208">
        <v>6073.333</v>
      </c>
      <c r="K44" s="208">
        <v>7455.411</v>
      </c>
      <c r="L44" s="60">
        <v>4473.988600000001</v>
      </c>
      <c r="M44" s="89">
        <f t="shared" si="0"/>
        <v>55538.9936</v>
      </c>
      <c r="P44" s="386"/>
      <c r="Q44" s="424"/>
      <c r="R44" s="424"/>
      <c r="S44" s="388"/>
      <c r="T44" s="386"/>
      <c r="U44" s="386"/>
    </row>
    <row r="45" spans="1:21" s="4" customFormat="1" ht="12" customHeight="1">
      <c r="A45" s="229" t="s">
        <v>195</v>
      </c>
      <c r="B45" s="229"/>
      <c r="C45" s="229"/>
      <c r="D45" s="229"/>
      <c r="E45" s="227">
        <v>0</v>
      </c>
      <c r="F45" s="227">
        <v>647.56</v>
      </c>
      <c r="G45" s="227">
        <v>7.7416</v>
      </c>
      <c r="H45" s="227">
        <v>360.31</v>
      </c>
      <c r="I45" s="227">
        <v>359.8372</v>
      </c>
      <c r="J45" s="227">
        <v>332.82</v>
      </c>
      <c r="K45" s="227">
        <v>178.7468</v>
      </c>
      <c r="L45" s="230">
        <v>411.58450000000005</v>
      </c>
      <c r="M45" s="367">
        <f t="shared" si="0"/>
        <v>2298.6000999999997</v>
      </c>
      <c r="P45" s="386"/>
      <c r="Q45" s="424"/>
      <c r="R45" s="424"/>
      <c r="S45" s="388"/>
      <c r="T45" s="386"/>
      <c r="U45" s="386"/>
    </row>
    <row r="46" spans="1:21" s="4" customFormat="1" ht="12" customHeight="1">
      <c r="A46" s="63" t="s">
        <v>196</v>
      </c>
      <c r="B46" s="63"/>
      <c r="C46" s="63"/>
      <c r="D46" s="63"/>
      <c r="E46" s="208">
        <v>2</v>
      </c>
      <c r="F46" s="208">
        <v>1894.04</v>
      </c>
      <c r="G46" s="208">
        <v>76.88</v>
      </c>
      <c r="H46" s="208">
        <v>1219.67</v>
      </c>
      <c r="I46" s="208">
        <v>665.12</v>
      </c>
      <c r="J46" s="208">
        <v>565.93</v>
      </c>
      <c r="K46" s="208">
        <v>948.56</v>
      </c>
      <c r="L46" s="60">
        <v>1903.3357</v>
      </c>
      <c r="M46" s="89">
        <f t="shared" si="0"/>
        <v>7275.5357</v>
      </c>
      <c r="P46" s="386"/>
      <c r="Q46" s="424"/>
      <c r="R46" s="424"/>
      <c r="S46" s="388"/>
      <c r="T46" s="386"/>
      <c r="U46" s="386"/>
    </row>
    <row r="47" spans="1:21" s="4" customFormat="1" ht="12" customHeight="1">
      <c r="A47" s="229" t="s">
        <v>197</v>
      </c>
      <c r="B47" s="229"/>
      <c r="C47" s="229"/>
      <c r="D47" s="229"/>
      <c r="E47" s="227">
        <v>0</v>
      </c>
      <c r="F47" s="227">
        <v>324.3</v>
      </c>
      <c r="G47" s="227">
        <v>0</v>
      </c>
      <c r="H47" s="227">
        <v>554.6</v>
      </c>
      <c r="I47" s="227">
        <v>520.02</v>
      </c>
      <c r="J47" s="227">
        <v>186.4</v>
      </c>
      <c r="K47" s="227">
        <v>669.488</v>
      </c>
      <c r="L47" s="230">
        <v>1011.5089</v>
      </c>
      <c r="M47" s="367">
        <f t="shared" si="0"/>
        <v>3266.3169</v>
      </c>
      <c r="P47" s="386"/>
      <c r="Q47" s="424"/>
      <c r="R47" s="424"/>
      <c r="S47" s="388"/>
      <c r="T47" s="386"/>
      <c r="U47" s="386"/>
    </row>
    <row r="48" spans="1:21" s="4" customFormat="1" ht="12" customHeight="1">
      <c r="A48" s="63" t="s">
        <v>198</v>
      </c>
      <c r="B48" s="63"/>
      <c r="C48" s="63"/>
      <c r="D48" s="63"/>
      <c r="E48" s="208">
        <v>594</v>
      </c>
      <c r="F48" s="208">
        <v>24062.09</v>
      </c>
      <c r="G48" s="208">
        <v>5228.778</v>
      </c>
      <c r="H48" s="208">
        <v>17236.9379</v>
      </c>
      <c r="I48" s="208">
        <v>11534.0654</v>
      </c>
      <c r="J48" s="208">
        <v>12483.3108</v>
      </c>
      <c r="K48" s="208">
        <v>20889.6385</v>
      </c>
      <c r="L48" s="60">
        <v>14884.4583</v>
      </c>
      <c r="M48" s="89">
        <f t="shared" si="0"/>
        <v>106913.2789</v>
      </c>
      <c r="P48" s="386"/>
      <c r="Q48" s="424"/>
      <c r="R48" s="424"/>
      <c r="S48" s="388"/>
      <c r="T48" s="386"/>
      <c r="U48" s="386"/>
    </row>
    <row r="49" spans="1:21" s="4" customFormat="1" ht="12" customHeight="1">
      <c r="A49" s="229" t="s">
        <v>199</v>
      </c>
      <c r="B49" s="229"/>
      <c r="C49" s="229"/>
      <c r="D49" s="229"/>
      <c r="E49" s="227">
        <v>339.1</v>
      </c>
      <c r="F49" s="227">
        <v>22557.85</v>
      </c>
      <c r="G49" s="227">
        <v>4638.6872</v>
      </c>
      <c r="H49" s="227">
        <v>8452.3647</v>
      </c>
      <c r="I49" s="227">
        <v>7246.5316</v>
      </c>
      <c r="J49" s="227">
        <v>7180.2454</v>
      </c>
      <c r="K49" s="227">
        <v>15083.3839</v>
      </c>
      <c r="L49" s="230">
        <v>14739.423100000002</v>
      </c>
      <c r="M49" s="367">
        <f t="shared" si="0"/>
        <v>80237.5859</v>
      </c>
      <c r="P49" s="386"/>
      <c r="Q49" s="424"/>
      <c r="R49" s="424"/>
      <c r="S49" s="388"/>
      <c r="T49" s="386"/>
      <c r="U49" s="386"/>
    </row>
    <row r="50" spans="1:21" s="4" customFormat="1" ht="12" customHeight="1">
      <c r="A50" s="309" t="s">
        <v>263</v>
      </c>
      <c r="B50" s="309"/>
      <c r="C50" s="309"/>
      <c r="D50" s="309"/>
      <c r="E50" s="365">
        <v>0</v>
      </c>
      <c r="F50" s="365">
        <v>0</v>
      </c>
      <c r="G50" s="365">
        <v>0</v>
      </c>
      <c r="H50" s="365">
        <v>89831.96</v>
      </c>
      <c r="I50" s="365">
        <v>23887.97</v>
      </c>
      <c r="J50" s="365">
        <v>15347.3</v>
      </c>
      <c r="K50" s="365">
        <v>0</v>
      </c>
      <c r="L50" s="368">
        <v>11033.52</v>
      </c>
      <c r="M50" s="368">
        <f t="shared" si="0"/>
        <v>140100.75</v>
      </c>
      <c r="O50" s="206"/>
      <c r="P50" s="386"/>
      <c r="Q50" s="386"/>
      <c r="R50" s="386"/>
      <c r="S50" s="386"/>
      <c r="T50" s="386"/>
      <c r="U50" s="386"/>
    </row>
    <row r="51" spans="1:21" s="5" customFormat="1" ht="12" customHeight="1">
      <c r="A51" s="279" t="s">
        <v>1</v>
      </c>
      <c r="B51" s="279"/>
      <c r="C51" s="279"/>
      <c r="D51" s="279"/>
      <c r="E51" s="364">
        <f aca="true" t="shared" si="1" ref="E51:L51">SUM(E8:E50)</f>
        <v>6806</v>
      </c>
      <c r="F51" s="364">
        <f t="shared" si="1"/>
        <v>407811.80999999994</v>
      </c>
      <c r="G51" s="364">
        <f t="shared" si="1"/>
        <v>103382.07250000004</v>
      </c>
      <c r="H51" s="364">
        <f t="shared" si="1"/>
        <v>314427.52700000006</v>
      </c>
      <c r="I51" s="364">
        <f t="shared" si="1"/>
        <v>192084.845</v>
      </c>
      <c r="J51" s="364">
        <f t="shared" si="1"/>
        <v>159169.89620000002</v>
      </c>
      <c r="K51" s="364">
        <f t="shared" si="1"/>
        <v>248979.00910000002</v>
      </c>
      <c r="L51" s="364">
        <f t="shared" si="1"/>
        <v>228415.9155</v>
      </c>
      <c r="M51" s="369">
        <f>SUM(M8:M50)</f>
        <v>1661077.0753</v>
      </c>
      <c r="P51" s="394"/>
      <c r="Q51" s="394"/>
      <c r="R51" s="394"/>
      <c r="S51" s="394"/>
      <c r="T51" s="394"/>
      <c r="U51" s="394"/>
    </row>
    <row r="52" spans="1:13" s="4" customFormat="1" ht="3.75" customHeight="1">
      <c r="A52" s="66"/>
      <c r="B52" s="66"/>
      <c r="C52" s="66"/>
      <c r="D52" s="66"/>
      <c r="E52" s="66"/>
      <c r="F52" s="66"/>
      <c r="G52" s="66"/>
      <c r="H52" s="82"/>
      <c r="I52" s="82"/>
      <c r="J52" s="66"/>
      <c r="K52" s="66"/>
      <c r="L52" s="66"/>
      <c r="M52" s="66"/>
    </row>
    <row r="53" spans="1:13" s="4" customFormat="1" ht="3.75" customHeight="1">
      <c r="A53" s="63"/>
      <c r="B53" s="63"/>
      <c r="C53" s="63"/>
      <c r="D53" s="63"/>
      <c r="E53" s="63"/>
      <c r="F53" s="63"/>
      <c r="G53" s="63"/>
      <c r="H53" s="78"/>
      <c r="I53" s="78"/>
      <c r="J53" s="63"/>
      <c r="K53" s="63"/>
      <c r="L53" s="63"/>
      <c r="M53" s="63"/>
    </row>
    <row r="54" spans="1:13" s="6" customFormat="1" ht="25.5" customHeight="1">
      <c r="A54" s="190" t="str">
        <f>"(1)"</f>
        <v>(1)</v>
      </c>
      <c r="B54" s="412" t="s">
        <v>247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</row>
    <row r="55" spans="1:13" s="6" customFormat="1" ht="24" customHeight="1">
      <c r="A55" s="198" t="str">
        <f>"(2)"</f>
        <v>(2)</v>
      </c>
      <c r="B55" s="412" t="s">
        <v>254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</row>
    <row r="56" spans="1:13" s="6" customFormat="1" ht="21.75" customHeight="1">
      <c r="A56" s="190" t="str">
        <f>"(3)"</f>
        <v>(3)</v>
      </c>
      <c r="B56" s="412" t="s">
        <v>18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</row>
    <row r="57" spans="1:13" s="6" customFormat="1" ht="21.75" customHeight="1">
      <c r="A57" s="246" t="s">
        <v>17</v>
      </c>
      <c r="B57" s="247" t="s">
        <v>159</v>
      </c>
      <c r="C57" s="179"/>
      <c r="D57" s="224"/>
      <c r="E57" s="224"/>
      <c r="F57" s="224"/>
      <c r="G57" s="224"/>
      <c r="H57" s="224"/>
      <c r="I57" s="224"/>
      <c r="J57" s="224"/>
      <c r="K57" s="224"/>
      <c r="L57" s="224"/>
      <c r="M57" s="224"/>
    </row>
    <row r="58" spans="5:13" s="6" customFormat="1" ht="8.25">
      <c r="E58" s="39"/>
      <c r="F58" s="39"/>
      <c r="G58" s="39"/>
      <c r="H58" s="39"/>
      <c r="I58" s="39"/>
      <c r="J58" s="39"/>
      <c r="K58" s="39"/>
      <c r="L58" s="39"/>
      <c r="M58" s="39"/>
    </row>
    <row r="59" spans="1:14" ht="12.75">
      <c r="A59" s="9" t="s">
        <v>262</v>
      </c>
      <c r="E59" s="17"/>
      <c r="F59" s="17"/>
      <c r="G59" s="17"/>
      <c r="H59" s="17"/>
      <c r="I59" s="17"/>
      <c r="J59" s="17"/>
      <c r="K59" s="17"/>
      <c r="L59" s="17"/>
      <c r="M59" s="17"/>
      <c r="N59" s="20"/>
    </row>
    <row r="60" spans="1:13" ht="12.75">
      <c r="A60" s="202" t="s">
        <v>258</v>
      </c>
      <c r="E60" s="40"/>
      <c r="F60" s="40"/>
      <c r="G60" s="40"/>
      <c r="H60" s="40"/>
      <c r="I60" s="40"/>
      <c r="J60" s="40"/>
      <c r="K60" s="40"/>
      <c r="L60" s="40"/>
      <c r="M60" s="40"/>
    </row>
    <row r="61" spans="5:13" ht="12">
      <c r="E61" s="20"/>
      <c r="F61" s="20"/>
      <c r="G61" s="20"/>
      <c r="H61" s="20"/>
      <c r="I61" s="20"/>
      <c r="J61" s="20"/>
      <c r="K61" s="20"/>
      <c r="L61" s="20"/>
      <c r="M61" s="20"/>
    </row>
    <row r="63" spans="5:13" ht="12">
      <c r="E63" s="20"/>
      <c r="F63" s="20"/>
      <c r="G63" s="20"/>
      <c r="H63" s="20"/>
      <c r="I63" s="20"/>
      <c r="J63" s="20"/>
      <c r="K63" s="20"/>
      <c r="L63" s="20"/>
      <c r="M63" s="20"/>
    </row>
  </sheetData>
  <sheetProtection/>
  <mergeCells count="45">
    <mergeCell ref="Q45:R45"/>
    <mergeCell ref="Q46:R46"/>
    <mergeCell ref="Q47:R47"/>
    <mergeCell ref="Q48:R48"/>
    <mergeCell ref="Q49:R49"/>
    <mergeCell ref="Q39:R39"/>
    <mergeCell ref="Q40:R40"/>
    <mergeCell ref="Q41:R41"/>
    <mergeCell ref="Q42:R42"/>
    <mergeCell ref="Q43:R43"/>
    <mergeCell ref="Q44:R44"/>
    <mergeCell ref="Q33:R33"/>
    <mergeCell ref="Q34:R34"/>
    <mergeCell ref="Q35:R35"/>
    <mergeCell ref="Q36:R36"/>
    <mergeCell ref="Q37:R37"/>
    <mergeCell ref="Q38:R38"/>
    <mergeCell ref="Q27:R27"/>
    <mergeCell ref="Q28:R28"/>
    <mergeCell ref="Q29:R29"/>
    <mergeCell ref="Q30:R30"/>
    <mergeCell ref="Q31:R31"/>
    <mergeCell ref="Q32:R32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B54:M54"/>
    <mergeCell ref="B56:M56"/>
    <mergeCell ref="B55:M55"/>
    <mergeCell ref="Q8:R8"/>
    <mergeCell ref="Q9:R9"/>
    <mergeCell ref="Q10:R10"/>
    <mergeCell ref="Q11:R11"/>
    <mergeCell ref="Q12:R12"/>
    <mergeCell ref="Q13:R13"/>
    <mergeCell ref="Q14:R14"/>
  </mergeCells>
  <hyperlinks>
    <hyperlink ref="A60" r:id="rId1" display="http://estadistiques.arc.cat/ARC/#"/>
  </hyperlinks>
  <printOptions/>
  <pageMargins left="0.1968503937007874" right="0.1968503937007874" top="0.5511811023622047" bottom="0.984251968503937" header="0" footer="0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N30" sqref="N30"/>
    </sheetView>
  </sheetViews>
  <sheetFormatPr defaultColWidth="11.421875" defaultRowHeight="12.75"/>
  <cols>
    <col min="1" max="1" width="4.57421875" style="42" customWidth="1"/>
    <col min="2" max="2" width="3.7109375" style="42" customWidth="1"/>
    <col min="3" max="3" width="5.7109375" style="42" customWidth="1"/>
    <col min="4" max="4" width="24.57421875" style="42" customWidth="1"/>
    <col min="5" max="5" width="10.28125" style="42" customWidth="1"/>
    <col min="6" max="7" width="9.57421875" style="42" customWidth="1"/>
    <col min="8" max="8" width="10.140625" style="42" customWidth="1"/>
    <col min="9" max="18" width="9.140625" style="42" customWidth="1"/>
    <col min="19" max="16384" width="11.421875" style="42" customWidth="1"/>
  </cols>
  <sheetData>
    <row r="1" spans="1:7" ht="17.25" customHeight="1">
      <c r="A1" s="107" t="s">
        <v>330</v>
      </c>
      <c r="B1" s="106"/>
      <c r="C1" s="106"/>
      <c r="D1" s="69"/>
      <c r="E1" s="14"/>
      <c r="F1" s="14"/>
      <c r="G1" s="14"/>
    </row>
    <row r="2" spans="1:7" ht="12" customHeight="1">
      <c r="A2" s="106"/>
      <c r="B2" s="106"/>
      <c r="C2" s="106"/>
      <c r="D2" s="70"/>
      <c r="E2" s="14"/>
      <c r="F2" s="14"/>
      <c r="G2" s="14"/>
    </row>
    <row r="3" spans="1:18" ht="3.75" customHeight="1">
      <c r="A3" s="71"/>
      <c r="B3" s="71"/>
      <c r="C3" s="71"/>
      <c r="D3" s="71"/>
      <c r="E3" s="72"/>
      <c r="F3" s="72"/>
      <c r="G3" s="72"/>
      <c r="H3" s="71"/>
      <c r="I3" s="71"/>
      <c r="J3" s="71"/>
      <c r="O3" s="71"/>
      <c r="P3" s="71"/>
      <c r="Q3" s="71"/>
      <c r="R3" s="71"/>
    </row>
    <row r="4" spans="1:18" s="15" customFormat="1" ht="9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96"/>
      <c r="L4" s="296"/>
      <c r="M4" s="296"/>
      <c r="N4" s="296"/>
      <c r="O4" s="297"/>
      <c r="P4" s="297"/>
      <c r="Q4" s="297"/>
      <c r="R4" s="297"/>
    </row>
    <row r="5" spans="1:18" s="15" customFormat="1" ht="9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97"/>
      <c r="L5" s="297"/>
      <c r="M5" s="297"/>
      <c r="N5" s="297"/>
      <c r="O5" s="297"/>
      <c r="P5" s="297"/>
      <c r="Q5" s="297"/>
      <c r="R5" s="297"/>
    </row>
    <row r="6" spans="1:18" s="15" customFormat="1" ht="12" customHeight="1">
      <c r="A6" s="298"/>
      <c r="B6" s="298"/>
      <c r="C6" s="298"/>
      <c r="D6" s="298"/>
      <c r="E6" s="299">
        <v>2005</v>
      </c>
      <c r="F6" s="299">
        <v>2006</v>
      </c>
      <c r="G6" s="299">
        <v>2007</v>
      </c>
      <c r="H6" s="299">
        <v>2008</v>
      </c>
      <c r="I6" s="299">
        <v>2009</v>
      </c>
      <c r="J6" s="299">
        <v>2010</v>
      </c>
      <c r="K6" s="299">
        <v>2011</v>
      </c>
      <c r="L6" s="299">
        <v>2012</v>
      </c>
      <c r="M6" s="299">
        <v>2013</v>
      </c>
      <c r="N6" s="299">
        <v>2014</v>
      </c>
      <c r="O6" s="299">
        <v>2015</v>
      </c>
      <c r="P6" s="299">
        <v>2016</v>
      </c>
      <c r="Q6" s="299">
        <v>2017</v>
      </c>
      <c r="R6" s="299">
        <v>2018</v>
      </c>
    </row>
    <row r="7" spans="1:10" s="15" customFormat="1" ht="3.75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s="15" customFormat="1" ht="12" customHeight="1">
      <c r="A8" s="117" t="s">
        <v>21</v>
      </c>
      <c r="B8" s="79"/>
      <c r="C8" s="79"/>
      <c r="D8" s="79"/>
      <c r="E8" s="79"/>
      <c r="F8" s="79"/>
      <c r="G8" s="79"/>
      <c r="H8" s="79"/>
      <c r="I8" s="79"/>
      <c r="J8" s="79"/>
    </row>
    <row r="9" spans="1:18" s="15" customFormat="1" ht="12" customHeight="1">
      <c r="A9" s="79"/>
      <c r="B9" s="79" t="s">
        <v>22</v>
      </c>
      <c r="C9" s="79"/>
      <c r="D9" s="79"/>
      <c r="E9" s="87">
        <v>18</v>
      </c>
      <c r="F9" s="109">
        <v>18</v>
      </c>
      <c r="G9" s="109">
        <v>19</v>
      </c>
      <c r="H9" s="110">
        <v>20</v>
      </c>
      <c r="I9" s="111">
        <v>20</v>
      </c>
      <c r="J9" s="111">
        <v>22</v>
      </c>
      <c r="K9" s="111">
        <v>15</v>
      </c>
      <c r="L9" s="111">
        <v>15</v>
      </c>
      <c r="M9" s="111">
        <v>21</v>
      </c>
      <c r="N9" s="111">
        <v>21</v>
      </c>
      <c r="O9" s="111">
        <v>22</v>
      </c>
      <c r="P9" s="111">
        <v>23</v>
      </c>
      <c r="Q9" s="111">
        <v>35</v>
      </c>
      <c r="R9" s="111">
        <v>20</v>
      </c>
    </row>
    <row r="10" spans="1:18" s="15" customFormat="1" ht="12" customHeight="1">
      <c r="A10" s="79"/>
      <c r="B10" s="229" t="s">
        <v>23</v>
      </c>
      <c r="C10" s="229"/>
      <c r="D10" s="229"/>
      <c r="E10" s="312">
        <v>21</v>
      </c>
      <c r="F10" s="313">
        <v>21</v>
      </c>
      <c r="G10" s="313">
        <v>23</v>
      </c>
      <c r="H10" s="314">
        <v>20</v>
      </c>
      <c r="I10" s="315">
        <v>22</v>
      </c>
      <c r="J10" s="315">
        <v>20</v>
      </c>
      <c r="K10" s="315">
        <v>21</v>
      </c>
      <c r="L10" s="315">
        <v>21</v>
      </c>
      <c r="M10" s="315">
        <v>22</v>
      </c>
      <c r="N10" s="315">
        <v>22</v>
      </c>
      <c r="O10" s="315">
        <v>23</v>
      </c>
      <c r="P10" s="315">
        <v>18</v>
      </c>
      <c r="Q10" s="315">
        <v>20</v>
      </c>
      <c r="R10" s="315">
        <v>18</v>
      </c>
    </row>
    <row r="11" spans="1:18" s="15" customFormat="1" ht="12" customHeight="1">
      <c r="A11" s="79"/>
      <c r="B11" s="79" t="s">
        <v>24</v>
      </c>
      <c r="C11" s="79"/>
      <c r="D11" s="79"/>
      <c r="E11" s="87">
        <v>25</v>
      </c>
      <c r="F11" s="109">
        <v>25</v>
      </c>
      <c r="G11" s="109">
        <v>30</v>
      </c>
      <c r="H11" s="110">
        <v>28</v>
      </c>
      <c r="I11" s="111">
        <v>33</v>
      </c>
      <c r="J11" s="111">
        <v>36</v>
      </c>
      <c r="K11" s="111">
        <v>42</v>
      </c>
      <c r="L11" s="111">
        <v>42</v>
      </c>
      <c r="M11" s="111">
        <v>48</v>
      </c>
      <c r="N11" s="111">
        <v>49</v>
      </c>
      <c r="O11" s="111">
        <v>51</v>
      </c>
      <c r="P11" s="111">
        <v>51</v>
      </c>
      <c r="Q11" s="111">
        <v>56</v>
      </c>
      <c r="R11" s="111">
        <v>55</v>
      </c>
    </row>
    <row r="12" spans="1:18" s="15" customFormat="1" ht="12" customHeight="1">
      <c r="A12" s="79"/>
      <c r="B12" s="225" t="s">
        <v>25</v>
      </c>
      <c r="C12" s="225"/>
      <c r="D12" s="225"/>
      <c r="E12" s="312">
        <v>19</v>
      </c>
      <c r="F12" s="313">
        <v>21</v>
      </c>
      <c r="G12" s="313">
        <v>21</v>
      </c>
      <c r="H12" s="314">
        <f>4+17</f>
        <v>21</v>
      </c>
      <c r="I12" s="315">
        <v>20</v>
      </c>
      <c r="J12" s="315">
        <v>21</v>
      </c>
      <c r="K12" s="315">
        <v>22</v>
      </c>
      <c r="L12" s="315">
        <v>26</v>
      </c>
      <c r="M12" s="315">
        <v>29</v>
      </c>
      <c r="N12" s="315">
        <f>5+17+9</f>
        <v>31</v>
      </c>
      <c r="O12" s="315">
        <v>20</v>
      </c>
      <c r="P12" s="315">
        <v>18</v>
      </c>
      <c r="Q12" s="315">
        <v>23</v>
      </c>
      <c r="R12" s="315">
        <v>7</v>
      </c>
    </row>
    <row r="13" spans="1:18" s="15" customFormat="1" ht="12" customHeight="1">
      <c r="A13" s="79"/>
      <c r="B13" s="112" t="s">
        <v>289</v>
      </c>
      <c r="C13" s="112"/>
      <c r="D13" s="112"/>
      <c r="E13" s="87"/>
      <c r="F13" s="109"/>
      <c r="G13" s="109"/>
      <c r="H13" s="110"/>
      <c r="I13" s="111"/>
      <c r="J13" s="111"/>
      <c r="K13" s="111"/>
      <c r="L13" s="111"/>
      <c r="M13" s="111"/>
      <c r="N13" s="111"/>
      <c r="O13" s="111">
        <v>10</v>
      </c>
      <c r="P13" s="111">
        <v>12</v>
      </c>
      <c r="Q13" s="111">
        <v>14</v>
      </c>
      <c r="R13" s="111">
        <v>19</v>
      </c>
    </row>
    <row r="14" spans="1:18" s="15" customFormat="1" ht="12" customHeight="1">
      <c r="A14" s="79"/>
      <c r="B14" s="229" t="s">
        <v>15</v>
      </c>
      <c r="C14" s="229"/>
      <c r="D14" s="229"/>
      <c r="E14" s="312">
        <v>8</v>
      </c>
      <c r="F14" s="313">
        <v>10</v>
      </c>
      <c r="G14" s="313">
        <v>11</v>
      </c>
      <c r="H14" s="314">
        <v>11</v>
      </c>
      <c r="I14" s="315">
        <v>12</v>
      </c>
      <c r="J14" s="315">
        <v>13</v>
      </c>
      <c r="K14" s="315">
        <v>8</v>
      </c>
      <c r="L14" s="315">
        <v>8</v>
      </c>
      <c r="M14" s="315">
        <v>11</v>
      </c>
      <c r="N14" s="315">
        <v>12</v>
      </c>
      <c r="O14" s="315">
        <v>11</v>
      </c>
      <c r="P14" s="315">
        <v>12</v>
      </c>
      <c r="Q14" s="315">
        <v>21</v>
      </c>
      <c r="R14" s="315">
        <v>11</v>
      </c>
    </row>
    <row r="15" spans="1:18" s="15" customFormat="1" ht="12" customHeight="1">
      <c r="A15" s="79"/>
      <c r="B15" s="79" t="s">
        <v>32</v>
      </c>
      <c r="C15" s="79"/>
      <c r="D15" s="79"/>
      <c r="E15" s="113" t="s">
        <v>113</v>
      </c>
      <c r="F15" s="113" t="s">
        <v>113</v>
      </c>
      <c r="G15" s="113" t="s">
        <v>113</v>
      </c>
      <c r="H15" s="113" t="s">
        <v>113</v>
      </c>
      <c r="I15" s="111">
        <v>3</v>
      </c>
      <c r="J15" s="111">
        <v>7</v>
      </c>
      <c r="K15" s="111">
        <v>9</v>
      </c>
      <c r="L15" s="111">
        <v>9</v>
      </c>
      <c r="M15" s="111">
        <v>13</v>
      </c>
      <c r="N15" s="111">
        <v>14</v>
      </c>
      <c r="O15" s="111">
        <v>11</v>
      </c>
      <c r="P15" s="111">
        <v>12</v>
      </c>
      <c r="Q15" s="111">
        <v>15</v>
      </c>
      <c r="R15" s="111">
        <v>14</v>
      </c>
    </row>
    <row r="16" spans="1:18" s="15" customFormat="1" ht="12" customHeight="1">
      <c r="A16" s="79"/>
      <c r="B16" s="225" t="s">
        <v>26</v>
      </c>
      <c r="C16" s="225"/>
      <c r="D16" s="225"/>
      <c r="E16" s="312">
        <v>35</v>
      </c>
      <c r="F16" s="313">
        <v>37</v>
      </c>
      <c r="G16" s="313">
        <v>40</v>
      </c>
      <c r="H16" s="314">
        <v>42</v>
      </c>
      <c r="I16" s="315">
        <v>48</v>
      </c>
      <c r="J16" s="315">
        <v>53</v>
      </c>
      <c r="K16" s="315">
        <v>65</v>
      </c>
      <c r="L16" s="315">
        <v>65</v>
      </c>
      <c r="M16" s="315">
        <v>65</v>
      </c>
      <c r="N16" s="315">
        <v>69</v>
      </c>
      <c r="O16" s="315">
        <v>68</v>
      </c>
      <c r="P16" s="315">
        <v>67</v>
      </c>
      <c r="Q16" s="315">
        <f>73+9</f>
        <v>82</v>
      </c>
      <c r="R16" s="315">
        <v>78</v>
      </c>
    </row>
    <row r="17" spans="1:18" s="15" customFormat="1" ht="12" customHeight="1">
      <c r="A17" s="79"/>
      <c r="B17" s="112" t="s">
        <v>286</v>
      </c>
      <c r="C17" s="112"/>
      <c r="D17" s="112"/>
      <c r="E17" s="87">
        <v>495</v>
      </c>
      <c r="F17" s="109">
        <v>500</v>
      </c>
      <c r="G17" s="109">
        <v>510</v>
      </c>
      <c r="H17" s="110">
        <v>543</v>
      </c>
      <c r="I17" s="111">
        <v>572</v>
      </c>
      <c r="J17" s="111">
        <v>592</v>
      </c>
      <c r="K17" s="111">
        <v>629</v>
      </c>
      <c r="L17" s="111">
        <v>629</v>
      </c>
      <c r="M17" s="111">
        <v>709</v>
      </c>
      <c r="N17" s="111">
        <f>715+7</f>
        <v>722</v>
      </c>
      <c r="O17" s="111">
        <v>697</v>
      </c>
      <c r="P17" s="111">
        <v>711</v>
      </c>
      <c r="Q17" s="111">
        <f>734+8+32+1</f>
        <v>775</v>
      </c>
      <c r="R17" s="111">
        <f>793+8</f>
        <v>801</v>
      </c>
    </row>
    <row r="18" spans="1:18" s="15" customFormat="1" ht="12" customHeight="1">
      <c r="A18" s="79"/>
      <c r="B18" s="79" t="s">
        <v>27</v>
      </c>
      <c r="C18" s="79"/>
      <c r="D18" s="79"/>
      <c r="E18" s="109">
        <v>0</v>
      </c>
      <c r="F18" s="109">
        <v>0</v>
      </c>
      <c r="G18" s="114">
        <v>0</v>
      </c>
      <c r="H18" s="114">
        <v>0</v>
      </c>
      <c r="I18" s="114">
        <v>0</v>
      </c>
      <c r="J18" s="114" t="s">
        <v>157</v>
      </c>
      <c r="K18" s="111"/>
      <c r="L18" s="111"/>
      <c r="M18" s="111"/>
      <c r="N18" s="111"/>
      <c r="O18" s="111"/>
      <c r="P18" s="111"/>
      <c r="Q18" s="111"/>
      <c r="R18" s="111">
        <v>1</v>
      </c>
    </row>
    <row r="19" spans="1:18" s="15" customFormat="1" ht="12" customHeight="1">
      <c r="A19" s="309" t="s">
        <v>156</v>
      </c>
      <c r="B19" s="310"/>
      <c r="C19" s="310"/>
      <c r="D19" s="310"/>
      <c r="E19" s="311">
        <f>SUM(E9:E18)</f>
        <v>621</v>
      </c>
      <c r="F19" s="311">
        <f>SUM(F9:F18)</f>
        <v>632</v>
      </c>
      <c r="G19" s="311">
        <f>SUM(G9:G18)</f>
        <v>654</v>
      </c>
      <c r="H19" s="311">
        <f>SUM(H9:H18)</f>
        <v>685</v>
      </c>
      <c r="I19" s="311">
        <f>SUM(I9:I18)</f>
        <v>730</v>
      </c>
      <c r="J19" s="311">
        <v>764</v>
      </c>
      <c r="K19" s="311">
        <f>SUM(K9:K18)</f>
        <v>811</v>
      </c>
      <c r="L19" s="311">
        <f>SUM(L9:L18)</f>
        <v>815</v>
      </c>
      <c r="M19" s="311">
        <f>SUM(M9:M17)</f>
        <v>918</v>
      </c>
      <c r="N19" s="311">
        <f>SUM(N9:N17)</f>
        <v>940</v>
      </c>
      <c r="O19" s="311">
        <f>SUM(O9:O18)</f>
        <v>913</v>
      </c>
      <c r="P19" s="311">
        <f>SUM(P9:P18)</f>
        <v>924</v>
      </c>
      <c r="Q19" s="311">
        <f>SUM(Q9:Q18)</f>
        <v>1041</v>
      </c>
      <c r="R19" s="311">
        <f>SUM(R9:R18)</f>
        <v>1024</v>
      </c>
    </row>
    <row r="20" spans="1:10" s="15" customFormat="1" ht="12" customHeight="1">
      <c r="A20" s="117" t="s">
        <v>28</v>
      </c>
      <c r="B20" s="79"/>
      <c r="C20" s="79"/>
      <c r="D20" s="79"/>
      <c r="E20" s="87"/>
      <c r="F20" s="87"/>
      <c r="G20" s="87"/>
      <c r="H20" s="79"/>
      <c r="I20" s="79"/>
      <c r="J20" s="79"/>
    </row>
    <row r="21" spans="1:18" s="15" customFormat="1" ht="12" customHeight="1">
      <c r="A21" s="79"/>
      <c r="B21" s="79" t="s">
        <v>22</v>
      </c>
      <c r="C21" s="79"/>
      <c r="D21" s="79"/>
      <c r="E21" s="87">
        <v>29</v>
      </c>
      <c r="F21" s="87">
        <v>29</v>
      </c>
      <c r="G21" s="87">
        <v>25</v>
      </c>
      <c r="H21" s="110">
        <v>25</v>
      </c>
      <c r="I21" s="110">
        <v>25</v>
      </c>
      <c r="J21" s="110">
        <v>25</v>
      </c>
      <c r="K21" s="110">
        <v>25</v>
      </c>
      <c r="L21" s="110">
        <v>25</v>
      </c>
      <c r="M21" s="110">
        <v>25</v>
      </c>
      <c r="N21" s="110">
        <v>25</v>
      </c>
      <c r="O21" s="110">
        <v>23</v>
      </c>
      <c r="P21" s="110">
        <v>23</v>
      </c>
      <c r="Q21" s="110">
        <v>23</v>
      </c>
      <c r="R21" s="110">
        <v>23</v>
      </c>
    </row>
    <row r="22" spans="1:18" s="15" customFormat="1" ht="12" customHeight="1">
      <c r="A22" s="79"/>
      <c r="B22" s="229" t="s">
        <v>29</v>
      </c>
      <c r="C22" s="229"/>
      <c r="D22" s="229"/>
      <c r="E22" s="312">
        <v>11</v>
      </c>
      <c r="F22" s="312">
        <v>11</v>
      </c>
      <c r="G22" s="312">
        <v>11</v>
      </c>
      <c r="H22" s="314">
        <v>18</v>
      </c>
      <c r="I22" s="314">
        <v>25</v>
      </c>
      <c r="J22" s="314">
        <v>21</v>
      </c>
      <c r="K22" s="314">
        <v>21</v>
      </c>
      <c r="L22" s="314">
        <v>23</v>
      </c>
      <c r="M22" s="314">
        <v>26</v>
      </c>
      <c r="N22" s="314">
        <v>27</v>
      </c>
      <c r="O22" s="314">
        <v>27</v>
      </c>
      <c r="P22" s="314">
        <v>27</v>
      </c>
      <c r="Q22" s="314">
        <v>29</v>
      </c>
      <c r="R22" s="314">
        <v>29</v>
      </c>
    </row>
    <row r="23" spans="1:18" s="15" customFormat="1" ht="12" customHeight="1">
      <c r="A23" s="79"/>
      <c r="B23" s="79" t="s">
        <v>246</v>
      </c>
      <c r="C23" s="79"/>
      <c r="D23" s="79"/>
      <c r="E23" s="87">
        <v>276</v>
      </c>
      <c r="F23" s="87">
        <v>296</v>
      </c>
      <c r="G23" s="87">
        <v>322</v>
      </c>
      <c r="H23" s="110">
        <v>366</v>
      </c>
      <c r="I23" s="110">
        <v>383</v>
      </c>
      <c r="J23" s="110">
        <v>425</v>
      </c>
      <c r="K23" s="110">
        <v>452</v>
      </c>
      <c r="L23" s="110">
        <v>455</v>
      </c>
      <c r="M23" s="110">
        <v>465</v>
      </c>
      <c r="N23" s="110">
        <v>509</v>
      </c>
      <c r="O23" s="110">
        <v>472</v>
      </c>
      <c r="P23" s="110">
        <v>474</v>
      </c>
      <c r="Q23" s="110">
        <f>357+81+44</f>
        <v>482</v>
      </c>
      <c r="R23" s="110">
        <f>318+82+84</f>
        <v>484</v>
      </c>
    </row>
    <row r="24" spans="1:18" s="15" customFormat="1" ht="12" customHeight="1">
      <c r="A24" s="79"/>
      <c r="B24" s="229" t="s">
        <v>287</v>
      </c>
      <c r="C24" s="229"/>
      <c r="D24" s="229"/>
      <c r="E24" s="312">
        <v>4</v>
      </c>
      <c r="F24" s="312">
        <v>4</v>
      </c>
      <c r="G24" s="312">
        <v>4</v>
      </c>
      <c r="H24" s="314">
        <v>4</v>
      </c>
      <c r="I24" s="314">
        <v>4</v>
      </c>
      <c r="J24" s="314">
        <v>4</v>
      </c>
      <c r="K24" s="314">
        <v>4</v>
      </c>
      <c r="L24" s="314">
        <v>4</v>
      </c>
      <c r="M24" s="314">
        <v>4</v>
      </c>
      <c r="N24" s="314">
        <v>4</v>
      </c>
      <c r="O24" s="314">
        <v>4</v>
      </c>
      <c r="P24" s="314">
        <v>4</v>
      </c>
      <c r="Q24" s="314">
        <v>4</v>
      </c>
      <c r="R24" s="314">
        <v>4</v>
      </c>
    </row>
    <row r="25" spans="1:18" s="15" customFormat="1" ht="12" customHeight="1">
      <c r="A25" s="79"/>
      <c r="B25" s="79" t="s">
        <v>284</v>
      </c>
      <c r="C25" s="79"/>
      <c r="D25" s="79"/>
      <c r="E25" s="87">
        <v>19</v>
      </c>
      <c r="F25" s="87">
        <v>21</v>
      </c>
      <c r="G25" s="87">
        <v>22</v>
      </c>
      <c r="H25" s="110">
        <v>24</v>
      </c>
      <c r="I25" s="110">
        <v>23</v>
      </c>
      <c r="J25" s="110">
        <v>23</v>
      </c>
      <c r="K25" s="110">
        <v>25</v>
      </c>
      <c r="L25" s="110">
        <v>25</v>
      </c>
      <c r="M25" s="110">
        <v>25</v>
      </c>
      <c r="N25" s="110">
        <v>25</v>
      </c>
      <c r="O25" s="110">
        <v>26</v>
      </c>
      <c r="P25" s="110">
        <v>25</v>
      </c>
      <c r="Q25" s="110">
        <v>26</v>
      </c>
      <c r="R25" s="110">
        <v>27</v>
      </c>
    </row>
    <row r="26" spans="1:18" s="15" customFormat="1" ht="12" customHeight="1">
      <c r="A26" s="79"/>
      <c r="B26" s="229" t="s">
        <v>30</v>
      </c>
      <c r="C26" s="229"/>
      <c r="D26" s="229"/>
      <c r="E26" s="312">
        <v>5</v>
      </c>
      <c r="F26" s="312">
        <v>3</v>
      </c>
      <c r="G26" s="312">
        <v>3</v>
      </c>
      <c r="H26" s="314">
        <v>3</v>
      </c>
      <c r="I26" s="314">
        <v>2</v>
      </c>
      <c r="J26" s="314">
        <v>1</v>
      </c>
      <c r="K26" s="314">
        <v>1</v>
      </c>
      <c r="L26" s="314">
        <v>2</v>
      </c>
      <c r="M26" s="314">
        <v>2</v>
      </c>
      <c r="N26" s="314">
        <v>3</v>
      </c>
      <c r="O26" s="314">
        <v>2</v>
      </c>
      <c r="P26" s="314">
        <v>3</v>
      </c>
      <c r="Q26" s="314">
        <v>3</v>
      </c>
      <c r="R26" s="314">
        <v>3</v>
      </c>
    </row>
    <row r="27" spans="1:18" s="15" customFormat="1" ht="12" customHeight="1">
      <c r="A27" s="79"/>
      <c r="B27" s="79" t="s">
        <v>31</v>
      </c>
      <c r="C27" s="79"/>
      <c r="D27" s="79"/>
      <c r="E27" s="87">
        <v>9</v>
      </c>
      <c r="F27" s="87">
        <v>10</v>
      </c>
      <c r="G27" s="87">
        <v>10</v>
      </c>
      <c r="H27" s="110">
        <v>12</v>
      </c>
      <c r="I27" s="110">
        <v>12</v>
      </c>
      <c r="J27" s="110">
        <v>11</v>
      </c>
      <c r="K27" s="110">
        <v>12</v>
      </c>
      <c r="L27" s="110">
        <v>13</v>
      </c>
      <c r="M27" s="110">
        <v>13</v>
      </c>
      <c r="N27" s="110">
        <v>11</v>
      </c>
      <c r="O27" s="110">
        <v>12</v>
      </c>
      <c r="P27" s="110">
        <v>12</v>
      </c>
      <c r="Q27" s="110">
        <v>12</v>
      </c>
      <c r="R27" s="110">
        <v>12</v>
      </c>
    </row>
    <row r="28" spans="1:18" s="15" customFormat="1" ht="12" customHeight="1">
      <c r="A28" s="79"/>
      <c r="B28" s="229" t="s">
        <v>288</v>
      </c>
      <c r="C28" s="229"/>
      <c r="D28" s="229"/>
      <c r="E28" s="312">
        <v>2</v>
      </c>
      <c r="F28" s="312">
        <v>4</v>
      </c>
      <c r="G28" s="312">
        <v>4</v>
      </c>
      <c r="H28" s="314">
        <v>3</v>
      </c>
      <c r="I28" s="314">
        <v>4</v>
      </c>
      <c r="J28" s="314">
        <v>6</v>
      </c>
      <c r="K28" s="314">
        <v>5</v>
      </c>
      <c r="L28" s="314">
        <v>6</v>
      </c>
      <c r="M28" s="314">
        <v>7</v>
      </c>
      <c r="N28" s="314">
        <v>9</v>
      </c>
      <c r="O28" s="314">
        <v>10</v>
      </c>
      <c r="P28" s="314">
        <v>11</v>
      </c>
      <c r="Q28" s="314">
        <v>14</v>
      </c>
      <c r="R28" s="314">
        <v>12</v>
      </c>
    </row>
    <row r="29" spans="1:18" s="15" customFormat="1" ht="12" customHeight="1">
      <c r="A29" s="309" t="s">
        <v>156</v>
      </c>
      <c r="B29" s="310"/>
      <c r="C29" s="310"/>
      <c r="D29" s="310"/>
      <c r="E29" s="311">
        <f>SUM(E21:E28)</f>
        <v>355</v>
      </c>
      <c r="F29" s="311">
        <f>SUM(F21:F28)</f>
        <v>378</v>
      </c>
      <c r="G29" s="311">
        <f>SUM(G21:G28)</f>
        <v>401</v>
      </c>
      <c r="H29" s="311">
        <f>SUM(H21:H28)</f>
        <v>455</v>
      </c>
      <c r="I29" s="311">
        <f>SUM(I21:I28)</f>
        <v>478</v>
      </c>
      <c r="J29" s="311">
        <v>516</v>
      </c>
      <c r="K29" s="311">
        <f aca="true" t="shared" si="0" ref="K29:P29">SUM(K21:K28)</f>
        <v>545</v>
      </c>
      <c r="L29" s="311">
        <f t="shared" si="0"/>
        <v>553</v>
      </c>
      <c r="M29" s="311">
        <f t="shared" si="0"/>
        <v>567</v>
      </c>
      <c r="N29" s="311">
        <f t="shared" si="0"/>
        <v>613</v>
      </c>
      <c r="O29" s="311">
        <f t="shared" si="0"/>
        <v>576</v>
      </c>
      <c r="P29" s="311">
        <f t="shared" si="0"/>
        <v>579</v>
      </c>
      <c r="Q29" s="311">
        <f>SUM(Q21:Q28)</f>
        <v>593</v>
      </c>
      <c r="R29" s="311">
        <f>SUM(R21:R28)</f>
        <v>594</v>
      </c>
    </row>
    <row r="30" spans="1:18" s="15" customFormat="1" ht="3.75" customHeight="1">
      <c r="A30" s="108"/>
      <c r="B30" s="108"/>
      <c r="C30" s="116"/>
      <c r="D30" s="116"/>
      <c r="E30" s="108"/>
      <c r="F30" s="108"/>
      <c r="G30" s="108"/>
      <c r="H30" s="108"/>
      <c r="I30" s="108"/>
      <c r="J30" s="108"/>
      <c r="K30" s="163"/>
      <c r="L30" s="186"/>
      <c r="M30" s="186"/>
      <c r="N30" s="163"/>
      <c r="O30" s="163"/>
      <c r="P30" s="163"/>
      <c r="Q30" s="163"/>
      <c r="R30" s="163"/>
    </row>
    <row r="31" spans="1:10" s="15" customFormat="1" ht="3.75" customHeight="1">
      <c r="A31" s="87"/>
      <c r="B31" s="87"/>
      <c r="C31" s="115"/>
      <c r="D31" s="115"/>
      <c r="E31" s="79"/>
      <c r="F31" s="79"/>
      <c r="G31" s="79"/>
      <c r="H31" s="79"/>
      <c r="I31" s="79"/>
      <c r="J31" s="79"/>
    </row>
    <row r="32" spans="1:10" s="16" customFormat="1" ht="12">
      <c r="A32" s="266" t="str">
        <f>"(1)"</f>
        <v>(1)</v>
      </c>
      <c r="B32" s="266" t="s">
        <v>33</v>
      </c>
      <c r="C32" s="266"/>
      <c r="D32" s="266"/>
      <c r="E32" s="79"/>
      <c r="F32" s="79"/>
      <c r="G32" s="79"/>
      <c r="H32" s="79"/>
      <c r="I32" s="79"/>
      <c r="J32" s="79"/>
    </row>
    <row r="33" spans="1:10" s="15" customFormat="1" ht="12">
      <c r="A33" s="266" t="str">
        <f>"(2)"</f>
        <v>(2)</v>
      </c>
      <c r="B33" s="267" t="s">
        <v>34</v>
      </c>
      <c r="C33" s="266"/>
      <c r="D33" s="266"/>
      <c r="E33" s="79"/>
      <c r="F33" s="79"/>
      <c r="G33" s="79"/>
      <c r="H33" s="79"/>
      <c r="I33" s="79"/>
      <c r="J33" s="79"/>
    </row>
    <row r="34" spans="1:10" s="15" customFormat="1" ht="12">
      <c r="A34" s="266" t="str">
        <f>"(3)"</f>
        <v>(3)</v>
      </c>
      <c r="B34" s="267" t="s">
        <v>285</v>
      </c>
      <c r="C34" s="266"/>
      <c r="D34" s="266"/>
      <c r="E34" s="79"/>
      <c r="F34" s="79"/>
      <c r="G34" s="79"/>
      <c r="H34" s="79"/>
      <c r="I34" s="79"/>
      <c r="J34" s="79"/>
    </row>
    <row r="35" spans="1:10" s="15" customFormat="1" ht="12">
      <c r="A35" s="245" t="s">
        <v>155</v>
      </c>
      <c r="B35" s="245" t="s">
        <v>152</v>
      </c>
      <c r="C35" s="79"/>
      <c r="D35" s="79"/>
      <c r="E35" s="79"/>
      <c r="F35" s="79"/>
      <c r="G35" s="79"/>
      <c r="H35" s="79"/>
      <c r="I35" s="79"/>
      <c r="J35" s="79"/>
    </row>
    <row r="36" s="15" customFormat="1" ht="9"/>
    <row r="37" s="15" customFormat="1" ht="9"/>
    <row r="38" s="15" customFormat="1" ht="9"/>
    <row r="39" s="15" customFormat="1" ht="9"/>
    <row r="40" s="15" customFormat="1" ht="18">
      <c r="C40" s="201"/>
    </row>
    <row r="41" s="15" customFormat="1" ht="9"/>
    <row r="42" s="15" customFormat="1" ht="9"/>
    <row r="43" s="15" customFormat="1" ht="9"/>
    <row r="44" s="15" customFormat="1" ht="9"/>
    <row r="45" s="15" customFormat="1" ht="9"/>
    <row r="46" s="15" customFormat="1" ht="9"/>
    <row r="47" s="15" customFormat="1" ht="9"/>
    <row r="48" s="15" customFormat="1" ht="9"/>
    <row r="49" s="15" customFormat="1" ht="9"/>
    <row r="50" s="15" customFormat="1" ht="9"/>
    <row r="51" s="15" customFormat="1" ht="9"/>
    <row r="52" s="15" customFormat="1" ht="9"/>
    <row r="53" s="15" customFormat="1" ht="9"/>
    <row r="54" s="15" customFormat="1" ht="9"/>
    <row r="55" s="15" customFormat="1" ht="9"/>
    <row r="56" s="15" customFormat="1" ht="9"/>
    <row r="57" s="15" customFormat="1" ht="9"/>
    <row r="58" s="15" customFormat="1" ht="9"/>
    <row r="59" s="15" customFormat="1" ht="9"/>
    <row r="60" s="15" customFormat="1" ht="9"/>
    <row r="61" s="15" customFormat="1" ht="9"/>
    <row r="62" s="15" customFormat="1" ht="9"/>
    <row r="63" s="15" customFormat="1" ht="9"/>
    <row r="64" s="15" customFormat="1" ht="9"/>
    <row r="65" s="15" customFormat="1" ht="9"/>
    <row r="66" s="15" customFormat="1" ht="9"/>
    <row r="67" s="15" customFormat="1" ht="9"/>
    <row r="68" s="15" customFormat="1" ht="9"/>
    <row r="69" s="15" customFormat="1" ht="9"/>
    <row r="70" s="15" customFormat="1" ht="9"/>
    <row r="71" s="15" customFormat="1" ht="9"/>
    <row r="72" s="15" customFormat="1" ht="9"/>
    <row r="73" s="15" customFormat="1" ht="9"/>
    <row r="74" s="15" customFormat="1" ht="9"/>
    <row r="75" s="15" customFormat="1" ht="9"/>
    <row r="76" s="15" customFormat="1" ht="9"/>
    <row r="77" s="15" customFormat="1" ht="9"/>
    <row r="78" s="15" customFormat="1" ht="9"/>
    <row r="79" s="15" customFormat="1" ht="9"/>
    <row r="80" s="15" customFormat="1" ht="9"/>
    <row r="81" s="15" customFormat="1" ht="9"/>
    <row r="82" s="15" customFormat="1" ht="9"/>
    <row r="83" s="15" customFormat="1" ht="9"/>
    <row r="84" s="15" customFormat="1" ht="9"/>
    <row r="85" s="15" customFormat="1" ht="9"/>
    <row r="86" s="15" customFormat="1" ht="9"/>
    <row r="87" s="15" customFormat="1" ht="9"/>
    <row r="88" s="15" customFormat="1" ht="9"/>
    <row r="89" s="15" customFormat="1" ht="9"/>
    <row r="90" s="15" customFormat="1" ht="9"/>
    <row r="91" s="15" customFormat="1" ht="9"/>
    <row r="92" s="15" customFormat="1" ht="9"/>
    <row r="93" s="15" customFormat="1" ht="9"/>
    <row r="94" s="15" customFormat="1" ht="9"/>
    <row r="95" s="15" customFormat="1" ht="9"/>
    <row r="96" s="15" customFormat="1" ht="9"/>
    <row r="97" s="15" customFormat="1" ht="9"/>
    <row r="98" s="15" customFormat="1" ht="9"/>
    <row r="99" s="15" customFormat="1" ht="9"/>
    <row r="100" s="15" customFormat="1" ht="9"/>
    <row r="101" s="15" customFormat="1" ht="9"/>
    <row r="102" s="15" customFormat="1" ht="9"/>
    <row r="103" s="15" customFormat="1" ht="9"/>
    <row r="104" s="15" customFormat="1" ht="9"/>
    <row r="105" s="15" customFormat="1" ht="9"/>
    <row r="106" s="15" customFormat="1" ht="9"/>
    <row r="107" s="15" customFormat="1" ht="9"/>
    <row r="108" s="15" customFormat="1" ht="9"/>
    <row r="109" s="15" customFormat="1" ht="9"/>
    <row r="110" s="15" customFormat="1" ht="9"/>
    <row r="111" s="15" customFormat="1" ht="9"/>
    <row r="112" s="15" customFormat="1" ht="9"/>
    <row r="113" s="15" customFormat="1" ht="9"/>
    <row r="114" s="15" customFormat="1" ht="9"/>
    <row r="115" s="15" customFormat="1" ht="9"/>
    <row r="116" s="15" customFormat="1" ht="9"/>
    <row r="117" s="15" customFormat="1" ht="9"/>
    <row r="118" s="15" customFormat="1" ht="9"/>
    <row r="119" s="15" customFormat="1" ht="9"/>
    <row r="120" s="15" customFormat="1" ht="9"/>
    <row r="121" s="15" customFormat="1" ht="9"/>
    <row r="122" s="15" customFormat="1" ht="9"/>
    <row r="123" s="15" customFormat="1" ht="9"/>
    <row r="124" s="15" customFormat="1" ht="9"/>
    <row r="125" s="15" customFormat="1" ht="9"/>
    <row r="126" s="15" customFormat="1" ht="9"/>
    <row r="127" s="15" customFormat="1" ht="9"/>
    <row r="128" s="15" customFormat="1" ht="9"/>
    <row r="129" s="15" customFormat="1" ht="9"/>
    <row r="130" s="15" customFormat="1" ht="9"/>
    <row r="131" s="15" customFormat="1" ht="9"/>
    <row r="132" s="15" customFormat="1" ht="9"/>
    <row r="133" s="15" customFormat="1" ht="9"/>
    <row r="134" s="15" customFormat="1" ht="9"/>
    <row r="135" s="15" customFormat="1" ht="9"/>
    <row r="136" s="15" customFormat="1" ht="9"/>
    <row r="137" s="15" customFormat="1" ht="9"/>
    <row r="138" s="15" customFormat="1" ht="9"/>
    <row r="139" s="15" customFormat="1" ht="9"/>
    <row r="140" s="15" customFormat="1" ht="9"/>
    <row r="141" s="15" customFormat="1" ht="9"/>
    <row r="142" s="15" customFormat="1" ht="9"/>
    <row r="143" s="15" customFormat="1" ht="9"/>
    <row r="144" s="15" customFormat="1" ht="9"/>
    <row r="145" s="15" customFormat="1" ht="9"/>
    <row r="146" s="15" customFormat="1" ht="9"/>
    <row r="147" s="15" customFormat="1" ht="9"/>
    <row r="148" s="15" customFormat="1" ht="9"/>
    <row r="149" s="15" customFormat="1" ht="9"/>
    <row r="150" s="15" customFormat="1" ht="9"/>
    <row r="151" s="15" customFormat="1" ht="9"/>
    <row r="152" s="15" customFormat="1" ht="9"/>
    <row r="153" s="15" customFormat="1" ht="9"/>
    <row r="154" s="15" customFormat="1" ht="9"/>
    <row r="155" s="15" customFormat="1" ht="9"/>
    <row r="156" s="15" customFormat="1" ht="9"/>
    <row r="157" s="15" customFormat="1" ht="9"/>
    <row r="158" s="15" customFormat="1" ht="9"/>
    <row r="159" s="15" customFormat="1" ht="9"/>
    <row r="160" s="15" customFormat="1" ht="9"/>
    <row r="161" s="15" customFormat="1" ht="9"/>
    <row r="162" s="15" customFormat="1" ht="9"/>
    <row r="163" s="15" customFormat="1" ht="9"/>
    <row r="164" s="15" customFormat="1" ht="9"/>
    <row r="165" s="15" customFormat="1" ht="9"/>
    <row r="166" s="15" customFormat="1" ht="9"/>
    <row r="167" s="15" customFormat="1" ht="9"/>
    <row r="168" s="15" customFormat="1" ht="9"/>
    <row r="169" s="15" customFormat="1" ht="9"/>
    <row r="170" s="15" customFormat="1" ht="9"/>
    <row r="171" s="15" customFormat="1" ht="9"/>
    <row r="172" s="15" customFormat="1" ht="9"/>
    <row r="173" s="15" customFormat="1" ht="9"/>
    <row r="174" s="15" customFormat="1" ht="9"/>
    <row r="175" s="15" customFormat="1" ht="9"/>
    <row r="176" s="15" customFormat="1" ht="9"/>
    <row r="177" s="15" customFormat="1" ht="9"/>
    <row r="178" s="15" customFormat="1" ht="9"/>
    <row r="179" s="15" customFormat="1" ht="9"/>
    <row r="180" s="15" customFormat="1" ht="9"/>
    <row r="181" s="15" customFormat="1" ht="9"/>
    <row r="182" s="15" customFormat="1" ht="9"/>
    <row r="183" s="15" customFormat="1" ht="9"/>
    <row r="184" s="15" customFormat="1" ht="9"/>
    <row r="185" s="15" customFormat="1" ht="9"/>
    <row r="186" s="15" customFormat="1" ht="9"/>
    <row r="187" s="15" customFormat="1" ht="9"/>
    <row r="188" s="15" customFormat="1" ht="9"/>
    <row r="189" s="15" customFormat="1" ht="9"/>
    <row r="190" s="15" customFormat="1" ht="9"/>
    <row r="191" s="15" customFormat="1" ht="9"/>
    <row r="192" s="15" customFormat="1" ht="9"/>
    <row r="193" s="15" customFormat="1" ht="9"/>
    <row r="194" s="15" customFormat="1" ht="9"/>
    <row r="195" s="15" customFormat="1" ht="9"/>
    <row r="196" s="15" customFormat="1" ht="9"/>
    <row r="197" s="15" customFormat="1" ht="9"/>
    <row r="198" s="15" customFormat="1" ht="9"/>
    <row r="199" s="15" customFormat="1" ht="9"/>
    <row r="200" s="15" customFormat="1" ht="9"/>
    <row r="201" s="15" customFormat="1" ht="9"/>
    <row r="202" s="15" customFormat="1" ht="9"/>
    <row r="203" s="15" customFormat="1" ht="9"/>
    <row r="204" s="15" customFormat="1" ht="9"/>
    <row r="205" s="15" customFormat="1" ht="9"/>
    <row r="206" s="15" customFormat="1" ht="9"/>
    <row r="207" s="15" customFormat="1" ht="9"/>
    <row r="208" s="15" customFormat="1" ht="9"/>
    <row r="209" s="15" customFormat="1" ht="9"/>
    <row r="210" s="15" customFormat="1" ht="9"/>
    <row r="211" s="15" customFormat="1" ht="9"/>
    <row r="212" s="15" customFormat="1" ht="9"/>
    <row r="213" s="15" customFormat="1" ht="9"/>
    <row r="214" s="15" customFormat="1" ht="9"/>
    <row r="215" s="15" customFormat="1" ht="9"/>
    <row r="216" s="15" customFormat="1" ht="9"/>
    <row r="217" s="15" customFormat="1" ht="9"/>
    <row r="218" s="15" customFormat="1" ht="9"/>
    <row r="219" s="15" customFormat="1" ht="9"/>
    <row r="220" s="15" customFormat="1" ht="9"/>
    <row r="221" s="15" customFormat="1" ht="9"/>
    <row r="222" s="15" customFormat="1" ht="9"/>
    <row r="223" s="15" customFormat="1" ht="9"/>
    <row r="224" s="15" customFormat="1" ht="9"/>
    <row r="225" s="15" customFormat="1" ht="9"/>
    <row r="226" s="15" customFormat="1" ht="9"/>
    <row r="227" s="15" customFormat="1" ht="9"/>
    <row r="228" s="15" customFormat="1" ht="9"/>
    <row r="229" s="15" customFormat="1" ht="9"/>
    <row r="230" s="15" customFormat="1" ht="9"/>
    <row r="231" s="15" customFormat="1" ht="9"/>
    <row r="232" s="15" customFormat="1" ht="9"/>
    <row r="233" s="15" customFormat="1" ht="9"/>
    <row r="234" s="15" customFormat="1" ht="9"/>
    <row r="235" s="15" customFormat="1" ht="9"/>
    <row r="236" s="15" customFormat="1" ht="9"/>
    <row r="237" s="15" customFormat="1" ht="9"/>
    <row r="238" s="15" customFormat="1" ht="9"/>
    <row r="239" s="15" customFormat="1" ht="9"/>
    <row r="240" s="15" customFormat="1" ht="9"/>
    <row r="241" s="15" customFormat="1" ht="9"/>
    <row r="242" s="15" customFormat="1" ht="9"/>
    <row r="243" s="15" customFormat="1" ht="9"/>
    <row r="244" s="15" customFormat="1" ht="9"/>
    <row r="245" s="15" customFormat="1" ht="9"/>
    <row r="246" s="15" customFormat="1" ht="9"/>
    <row r="247" s="15" customFormat="1" ht="9"/>
    <row r="248" s="15" customFormat="1" ht="9"/>
    <row r="249" s="15" customFormat="1" ht="9"/>
    <row r="250" s="15" customFormat="1" ht="9"/>
    <row r="251" s="15" customFormat="1" ht="9"/>
    <row r="252" s="15" customFormat="1" ht="9"/>
    <row r="253" s="15" customFormat="1" ht="9"/>
    <row r="254" s="15" customFormat="1" ht="9"/>
    <row r="255" s="15" customFormat="1" ht="9"/>
    <row r="256" s="15" customFormat="1" ht="9"/>
    <row r="257" s="15" customFormat="1" ht="9"/>
    <row r="258" s="15" customFormat="1" ht="9"/>
    <row r="259" s="15" customFormat="1" ht="9"/>
    <row r="260" s="15" customFormat="1" ht="9"/>
    <row r="261" s="15" customFormat="1" ht="9"/>
    <row r="262" s="15" customFormat="1" ht="9"/>
    <row r="263" s="15" customFormat="1" ht="9"/>
    <row r="264" s="15" customFormat="1" ht="9"/>
    <row r="265" s="15" customFormat="1" ht="9"/>
    <row r="266" s="15" customFormat="1" ht="9"/>
    <row r="267" s="15" customFormat="1" ht="9"/>
    <row r="268" s="15" customFormat="1" ht="9"/>
    <row r="269" s="15" customFormat="1" ht="9"/>
    <row r="270" s="15" customFormat="1" ht="9"/>
    <row r="271" s="15" customFormat="1" ht="9"/>
    <row r="272" s="15" customFormat="1" ht="9"/>
    <row r="273" s="15" customFormat="1" ht="9"/>
    <row r="274" s="15" customFormat="1" ht="9"/>
    <row r="275" s="15" customFormat="1" ht="9"/>
    <row r="276" s="15" customFormat="1" ht="9"/>
    <row r="277" s="15" customFormat="1" ht="9"/>
    <row r="278" s="15" customFormat="1" ht="9"/>
    <row r="279" s="15" customFormat="1" ht="9"/>
    <row r="280" s="15" customFormat="1" ht="9"/>
    <row r="281" s="15" customFormat="1" ht="9"/>
    <row r="282" s="15" customFormat="1" ht="9"/>
    <row r="283" s="15" customFormat="1" ht="9"/>
    <row r="284" s="15" customFormat="1" ht="9"/>
    <row r="285" s="15" customFormat="1" ht="9"/>
    <row r="286" s="15" customFormat="1" ht="9"/>
    <row r="287" s="15" customFormat="1" ht="9"/>
    <row r="288" s="15" customFormat="1" ht="9"/>
    <row r="289" s="15" customFormat="1" ht="9"/>
    <row r="290" s="15" customFormat="1" ht="9"/>
    <row r="291" s="15" customFormat="1" ht="9"/>
    <row r="292" s="15" customFormat="1" ht="9"/>
    <row r="293" s="15" customFormat="1" ht="9"/>
    <row r="294" s="15" customFormat="1" ht="9"/>
    <row r="295" s="15" customFormat="1" ht="9"/>
    <row r="296" s="15" customFormat="1" ht="9"/>
    <row r="297" s="15" customFormat="1" ht="9"/>
    <row r="298" s="15" customFormat="1" ht="9"/>
    <row r="299" s="15" customFormat="1" ht="9"/>
    <row r="300" s="15" customFormat="1" ht="9"/>
    <row r="301" s="15" customFormat="1" ht="9"/>
    <row r="302" s="15" customFormat="1" ht="9"/>
    <row r="303" s="15" customFormat="1" ht="9"/>
    <row r="304" s="15" customFormat="1" ht="9"/>
    <row r="305" s="15" customFormat="1" ht="9"/>
    <row r="306" s="15" customFormat="1" ht="9"/>
    <row r="307" s="15" customFormat="1" ht="9"/>
    <row r="308" s="15" customFormat="1" ht="9"/>
    <row r="309" s="15" customFormat="1" ht="9"/>
    <row r="310" s="15" customFormat="1" ht="9"/>
    <row r="311" s="15" customFormat="1" ht="9"/>
    <row r="312" s="15" customFormat="1" ht="9"/>
    <row r="313" s="15" customFormat="1" ht="9"/>
    <row r="314" s="15" customFormat="1" ht="9"/>
    <row r="315" s="15" customFormat="1" ht="9"/>
    <row r="316" s="15" customFormat="1" ht="9"/>
    <row r="317" s="15" customFormat="1" ht="9"/>
    <row r="318" s="15" customFormat="1" ht="9"/>
    <row r="319" s="15" customFormat="1" ht="9"/>
    <row r="320" s="15" customFormat="1" ht="9"/>
    <row r="321" s="15" customFormat="1" ht="9"/>
    <row r="322" s="15" customFormat="1" ht="9"/>
    <row r="323" s="15" customFormat="1" ht="9"/>
    <row r="324" s="15" customFormat="1" ht="9"/>
    <row r="325" s="15" customFormat="1" ht="9"/>
    <row r="326" s="15" customFormat="1" ht="9"/>
    <row r="327" s="15" customFormat="1" ht="9"/>
    <row r="328" s="15" customFormat="1" ht="9"/>
    <row r="329" s="15" customFormat="1" ht="9"/>
    <row r="330" s="15" customFormat="1" ht="9"/>
    <row r="331" s="15" customFormat="1" ht="9"/>
    <row r="332" s="15" customFormat="1" ht="9"/>
    <row r="333" s="15" customFormat="1" ht="9"/>
    <row r="334" s="15" customFormat="1" ht="9"/>
    <row r="335" s="15" customFormat="1" ht="9"/>
    <row r="336" s="15" customFormat="1" ht="9"/>
    <row r="337" s="15" customFormat="1" ht="9"/>
    <row r="338" s="15" customFormat="1" ht="9"/>
    <row r="339" s="15" customFormat="1" ht="9"/>
    <row r="340" s="15" customFormat="1" ht="9"/>
    <row r="341" s="15" customFormat="1" ht="9"/>
    <row r="342" s="15" customFormat="1" ht="9"/>
    <row r="343" s="15" customFormat="1" ht="9"/>
    <row r="344" s="15" customFormat="1" ht="9"/>
    <row r="345" s="15" customFormat="1" ht="9"/>
    <row r="346" s="15" customFormat="1" ht="9"/>
    <row r="347" s="15" customFormat="1" ht="9"/>
    <row r="348" s="15" customFormat="1" ht="9"/>
    <row r="349" s="15" customFormat="1" ht="9"/>
    <row r="350" s="15" customFormat="1" ht="9"/>
    <row r="351" s="15" customFormat="1" ht="9"/>
    <row r="352" s="15" customFormat="1" ht="9"/>
    <row r="353" s="15" customFormat="1" ht="9"/>
    <row r="354" s="15" customFormat="1" ht="9"/>
    <row r="355" s="15" customFormat="1" ht="9"/>
    <row r="356" s="15" customFormat="1" ht="9"/>
    <row r="357" s="15" customFormat="1" ht="9"/>
    <row r="358" s="15" customFormat="1" ht="9"/>
    <row r="359" s="15" customFormat="1" ht="9"/>
    <row r="360" s="15" customFormat="1" ht="9"/>
    <row r="361" s="15" customFormat="1" ht="9"/>
    <row r="362" s="15" customFormat="1" ht="9"/>
    <row r="363" s="15" customFormat="1" ht="9"/>
    <row r="364" s="15" customFormat="1" ht="9"/>
    <row r="365" s="15" customFormat="1" ht="9"/>
    <row r="366" s="15" customFormat="1" ht="9"/>
    <row r="367" s="15" customFormat="1" ht="9"/>
    <row r="368" s="15" customFormat="1" ht="9"/>
    <row r="369" s="15" customFormat="1" ht="9"/>
    <row r="370" s="15" customFormat="1" ht="9"/>
    <row r="371" s="15" customFormat="1" ht="9"/>
    <row r="372" s="15" customFormat="1" ht="9"/>
    <row r="373" s="15" customFormat="1" ht="9"/>
    <row r="374" s="15" customFormat="1" ht="9"/>
    <row r="375" s="15" customFormat="1" ht="9"/>
    <row r="376" s="15" customFormat="1" ht="9"/>
    <row r="377" s="15" customFormat="1" ht="9"/>
    <row r="378" s="15" customFormat="1" ht="9"/>
    <row r="379" s="15" customFormat="1" ht="9"/>
    <row r="380" s="15" customFormat="1" ht="9"/>
    <row r="381" s="15" customFormat="1" ht="9"/>
    <row r="382" s="15" customFormat="1" ht="9"/>
    <row r="383" s="15" customFormat="1" ht="9"/>
    <row r="384" s="15" customFormat="1" ht="9"/>
    <row r="385" s="15" customFormat="1" ht="9"/>
    <row r="386" s="15" customFormat="1" ht="9"/>
    <row r="387" s="15" customFormat="1" ht="9"/>
    <row r="388" s="15" customFormat="1" ht="9"/>
    <row r="389" s="15" customFormat="1" ht="9"/>
    <row r="390" s="15" customFormat="1" ht="9"/>
    <row r="391" s="15" customFormat="1" ht="9"/>
    <row r="392" s="15" customFormat="1" ht="9"/>
    <row r="393" s="15" customFormat="1" ht="9"/>
    <row r="394" s="15" customFormat="1" ht="9"/>
    <row r="395" s="15" customFormat="1" ht="9"/>
    <row r="396" s="15" customFormat="1" ht="9"/>
    <row r="397" s="15" customFormat="1" ht="9"/>
    <row r="398" s="15" customFormat="1" ht="9"/>
    <row r="399" s="15" customFormat="1" ht="9"/>
    <row r="400" s="15" customFormat="1" ht="9"/>
    <row r="401" s="15" customFormat="1" ht="9"/>
    <row r="402" s="15" customFormat="1" ht="9"/>
    <row r="403" s="15" customFormat="1" ht="9"/>
    <row r="404" s="15" customFormat="1" ht="9"/>
    <row r="405" s="15" customFormat="1" ht="9"/>
    <row r="406" s="15" customFormat="1" ht="9"/>
    <row r="407" s="15" customFormat="1" ht="9"/>
    <row r="408" s="15" customFormat="1" ht="9"/>
    <row r="409" s="15" customFormat="1" ht="9"/>
    <row r="410" s="15" customFormat="1" ht="9"/>
    <row r="411" s="15" customFormat="1" ht="9"/>
    <row r="412" s="15" customFormat="1" ht="9"/>
    <row r="413" s="15" customFormat="1" ht="9"/>
    <row r="414" s="15" customFormat="1" ht="9"/>
    <row r="415" s="15" customFormat="1" ht="9"/>
    <row r="416" s="15" customFormat="1" ht="9"/>
    <row r="417" s="15" customFormat="1" ht="9"/>
    <row r="418" s="15" customFormat="1" ht="9"/>
    <row r="419" s="15" customFormat="1" ht="9"/>
    <row r="420" s="15" customFormat="1" ht="9"/>
    <row r="421" s="15" customFormat="1" ht="9"/>
    <row r="422" s="15" customFormat="1" ht="9"/>
    <row r="423" s="15" customFormat="1" ht="9"/>
    <row r="424" s="15" customFormat="1" ht="9"/>
    <row r="425" s="15" customFormat="1" ht="9"/>
    <row r="426" s="15" customFormat="1" ht="9"/>
    <row r="427" s="15" customFormat="1" ht="9"/>
    <row r="428" s="15" customFormat="1" ht="9"/>
    <row r="429" s="15" customFormat="1" ht="9"/>
    <row r="430" s="15" customFormat="1" ht="9"/>
    <row r="431" s="15" customFormat="1" ht="9"/>
    <row r="432" s="15" customFormat="1" ht="9"/>
    <row r="433" s="15" customFormat="1" ht="9"/>
    <row r="434" s="15" customFormat="1" ht="9"/>
    <row r="435" s="15" customFormat="1" ht="9"/>
    <row r="436" s="15" customFormat="1" ht="9"/>
    <row r="437" s="15" customFormat="1" ht="9"/>
    <row r="438" s="15" customFormat="1" ht="9"/>
    <row r="439" s="15" customFormat="1" ht="9"/>
    <row r="440" s="15" customFormat="1" ht="9"/>
    <row r="441" s="15" customFormat="1" ht="9"/>
    <row r="442" s="15" customFormat="1" ht="9"/>
    <row r="443" s="15" customFormat="1" ht="9"/>
    <row r="444" s="15" customFormat="1" ht="9"/>
    <row r="445" s="15" customFormat="1" ht="9"/>
    <row r="446" s="15" customFormat="1" ht="9"/>
    <row r="447" s="15" customFormat="1" ht="9"/>
    <row r="448" s="15" customFormat="1" ht="9"/>
    <row r="449" s="15" customFormat="1" ht="9"/>
    <row r="450" s="15" customFormat="1" ht="9"/>
    <row r="451" s="15" customFormat="1" ht="9"/>
    <row r="452" s="15" customFormat="1" ht="9"/>
    <row r="453" s="15" customFormat="1" ht="9"/>
    <row r="454" s="15" customFormat="1" ht="9"/>
    <row r="455" s="15" customFormat="1" ht="9"/>
    <row r="456" s="15" customFormat="1" ht="9"/>
    <row r="457" s="15" customFormat="1" ht="9"/>
    <row r="458" s="15" customFormat="1" ht="9"/>
    <row r="459" s="15" customFormat="1" ht="9"/>
    <row r="460" s="15" customFormat="1" ht="9"/>
    <row r="461" s="15" customFormat="1" ht="9"/>
    <row r="462" s="15" customFormat="1" ht="9"/>
    <row r="463" s="15" customFormat="1" ht="9"/>
    <row r="464" s="15" customFormat="1" ht="9"/>
    <row r="465" s="15" customFormat="1" ht="9"/>
    <row r="466" s="15" customFormat="1" ht="9"/>
    <row r="467" s="15" customFormat="1" ht="9"/>
    <row r="468" s="15" customFormat="1" ht="9"/>
    <row r="469" s="15" customFormat="1" ht="9"/>
    <row r="470" s="15" customFormat="1" ht="9"/>
    <row r="471" s="15" customFormat="1" ht="9"/>
    <row r="472" s="15" customFormat="1" ht="9"/>
    <row r="473" s="15" customFormat="1" ht="9"/>
    <row r="474" s="15" customFormat="1" ht="9"/>
    <row r="475" s="15" customFormat="1" ht="9"/>
    <row r="476" s="15" customFormat="1" ht="9"/>
    <row r="477" s="15" customFormat="1" ht="9"/>
    <row r="478" s="15" customFormat="1" ht="9"/>
    <row r="479" s="15" customFormat="1" ht="9"/>
    <row r="480" s="15" customFormat="1" ht="9"/>
    <row r="481" s="15" customFormat="1" ht="9"/>
    <row r="482" s="15" customFormat="1" ht="9"/>
    <row r="483" s="15" customFormat="1" ht="9"/>
    <row r="484" s="15" customFormat="1" ht="9"/>
    <row r="485" s="15" customFormat="1" ht="9"/>
    <row r="486" s="15" customFormat="1" ht="9"/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44.8515625" style="41" customWidth="1"/>
    <col min="2" max="2" width="15.7109375" style="41" customWidth="1"/>
    <col min="3" max="3" width="9.7109375" style="41" customWidth="1"/>
    <col min="4" max="4" width="15.7109375" style="41" customWidth="1"/>
    <col min="5" max="5" width="9.7109375" style="41" customWidth="1"/>
    <col min="6" max="16384" width="9.140625" style="41" customWidth="1"/>
  </cols>
  <sheetData>
    <row r="1" ht="15">
      <c r="A1" s="119" t="s">
        <v>211</v>
      </c>
    </row>
    <row r="3" spans="1:5" ht="54" customHeight="1">
      <c r="A3" s="271" t="s">
        <v>73</v>
      </c>
      <c r="B3" s="271" t="s">
        <v>313</v>
      </c>
      <c r="C3" s="271" t="s">
        <v>314</v>
      </c>
      <c r="D3" s="271" t="s">
        <v>317</v>
      </c>
      <c r="E3" s="271" t="s">
        <v>318</v>
      </c>
    </row>
    <row r="4" spans="1:5" ht="12.75">
      <c r="A4" s="79" t="s">
        <v>20</v>
      </c>
      <c r="B4" s="196">
        <v>181377</v>
      </c>
      <c r="C4" s="197">
        <f>(B4/$C$19)*1000</f>
        <v>24.004907468802237</v>
      </c>
      <c r="D4" s="196">
        <v>192085</v>
      </c>
      <c r="E4" s="197">
        <f>(D4/$E$19)*1000</f>
        <v>25.271306223344485</v>
      </c>
    </row>
    <row r="5" spans="1:5" ht="12.75">
      <c r="A5" s="229" t="s">
        <v>74</v>
      </c>
      <c r="B5" s="303">
        <v>296075</v>
      </c>
      <c r="C5" s="304">
        <f aca="true" t="shared" si="0" ref="C5:C18">(B5/$C$19)*1000</f>
        <v>39.18497372227803</v>
      </c>
      <c r="D5" s="303">
        <v>314428</v>
      </c>
      <c r="E5" s="304">
        <f aca="true" t="shared" si="1" ref="E5:E17">(D5/$E$19)*1000</f>
        <v>41.367135763822056</v>
      </c>
    </row>
    <row r="6" spans="1:5" ht="12.75">
      <c r="A6" s="79" t="s">
        <v>75</v>
      </c>
      <c r="B6" s="196">
        <v>145790</v>
      </c>
      <c r="C6" s="197">
        <f t="shared" si="0"/>
        <v>19.295034430367014</v>
      </c>
      <c r="D6" s="196">
        <v>159170</v>
      </c>
      <c r="E6" s="197">
        <f t="shared" si="1"/>
        <v>20.94090538860266</v>
      </c>
    </row>
    <row r="7" spans="1:5" ht="13.5">
      <c r="A7" s="229" t="s">
        <v>290</v>
      </c>
      <c r="B7" s="303">
        <v>378943</v>
      </c>
      <c r="C7" s="304">
        <f t="shared" si="0"/>
        <v>50.152398876099646</v>
      </c>
      <c r="D7" s="303">
        <v>407812</v>
      </c>
      <c r="E7" s="304">
        <f t="shared" si="1"/>
        <v>53.653028261210196</v>
      </c>
    </row>
    <row r="8" spans="1:5" ht="12.75">
      <c r="A8" s="79" t="s">
        <v>248</v>
      </c>
      <c r="B8" s="196">
        <v>6843</v>
      </c>
      <c r="C8" s="197">
        <f t="shared" si="0"/>
        <v>0.9056582797654261</v>
      </c>
      <c r="D8" s="196">
        <v>6806</v>
      </c>
      <c r="E8" s="197">
        <f t="shared" si="1"/>
        <v>0.8954187477214908</v>
      </c>
    </row>
    <row r="9" spans="1:5" ht="12.75">
      <c r="A9" s="229" t="s">
        <v>291</v>
      </c>
      <c r="B9" s="303">
        <v>226699</v>
      </c>
      <c r="C9" s="304">
        <f t="shared" si="0"/>
        <v>30.003189590025183</v>
      </c>
      <c r="D9" s="303">
        <v>248979</v>
      </c>
      <c r="E9" s="304">
        <f t="shared" si="1"/>
        <v>32.75645965162343</v>
      </c>
    </row>
    <row r="10" spans="1:5" ht="12.75">
      <c r="A10" s="79" t="s">
        <v>76</v>
      </c>
      <c r="B10" s="196">
        <v>97256</v>
      </c>
      <c r="C10" s="197">
        <f t="shared" si="0"/>
        <v>12.871650103297718</v>
      </c>
      <c r="D10" s="196">
        <v>103382</v>
      </c>
      <c r="E10" s="197">
        <f t="shared" si="1"/>
        <v>13.601260795907018</v>
      </c>
    </row>
    <row r="11" spans="1:5" ht="12.75">
      <c r="A11" s="229" t="s">
        <v>77</v>
      </c>
      <c r="B11" s="303">
        <v>9674</v>
      </c>
      <c r="C11" s="304">
        <f t="shared" si="0"/>
        <v>1.2803358466243946</v>
      </c>
      <c r="D11" s="303">
        <v>21675</v>
      </c>
      <c r="E11" s="304">
        <f t="shared" si="1"/>
        <v>2.851631113262315</v>
      </c>
    </row>
    <row r="12" spans="1:5" ht="12.75">
      <c r="A12" s="79" t="s">
        <v>292</v>
      </c>
      <c r="B12" s="196">
        <v>39818</v>
      </c>
      <c r="C12" s="197">
        <f t="shared" si="0"/>
        <v>5.269837992649385</v>
      </c>
      <c r="D12" s="196">
        <v>44822</v>
      </c>
      <c r="E12" s="197">
        <f t="shared" si="1"/>
        <v>5.896923172255754</v>
      </c>
    </row>
    <row r="13" spans="1:5" ht="12.75">
      <c r="A13" s="229" t="s">
        <v>249</v>
      </c>
      <c r="B13" s="303">
        <v>9434</v>
      </c>
      <c r="C13" s="304">
        <f t="shared" si="0"/>
        <v>1.2485722945063613</v>
      </c>
      <c r="D13" s="303">
        <v>10620</v>
      </c>
      <c r="E13" s="304">
        <f t="shared" si="1"/>
        <v>1.397200573141674</v>
      </c>
    </row>
    <row r="14" spans="1:5" ht="12.75">
      <c r="A14" s="79" t="s">
        <v>250</v>
      </c>
      <c r="B14" s="196">
        <v>1311</v>
      </c>
      <c r="C14" s="197">
        <f t="shared" si="0"/>
        <v>0.17350840344475724</v>
      </c>
      <c r="D14" s="196">
        <v>1232</v>
      </c>
      <c r="E14" s="197">
        <f t="shared" si="1"/>
        <v>0.1620857915358326</v>
      </c>
    </row>
    <row r="15" spans="1:5" ht="12.75">
      <c r="A15" s="229" t="s">
        <v>251</v>
      </c>
      <c r="B15" s="303">
        <v>116946</v>
      </c>
      <c r="C15" s="304">
        <f t="shared" si="0"/>
        <v>15.477584858314705</v>
      </c>
      <c r="D15" s="303">
        <v>121970</v>
      </c>
      <c r="E15" s="304">
        <f t="shared" si="1"/>
        <v>16.046756488332388</v>
      </c>
    </row>
    <row r="16" spans="1:5" ht="12.75">
      <c r="A16" s="79" t="s">
        <v>293</v>
      </c>
      <c r="B16" s="196">
        <v>2590</v>
      </c>
      <c r="C16" s="197">
        <f t="shared" si="0"/>
        <v>0.34278166660711</v>
      </c>
      <c r="D16" s="196">
        <v>2749</v>
      </c>
      <c r="E16" s="197">
        <f t="shared" si="1"/>
        <v>0.36166707867857456</v>
      </c>
    </row>
    <row r="17" spans="1:5" ht="13.5">
      <c r="A17" s="229" t="s">
        <v>294</v>
      </c>
      <c r="B17" s="303">
        <v>23025</v>
      </c>
      <c r="C17" s="304">
        <f t="shared" si="0"/>
        <v>3.0473157813238254</v>
      </c>
      <c r="D17" s="303">
        <v>25347</v>
      </c>
      <c r="E17" s="304">
        <f t="shared" si="1"/>
        <v>3.3347309724502834</v>
      </c>
    </row>
    <row r="18" spans="1:5" ht="12.75">
      <c r="A18" s="305" t="s">
        <v>78</v>
      </c>
      <c r="B18" s="306">
        <f>SUM(B4:B17)</f>
        <v>1535781</v>
      </c>
      <c r="C18" s="307">
        <f t="shared" si="0"/>
        <v>203.25774931410578</v>
      </c>
      <c r="D18" s="308">
        <f>SUM(D4:D17)</f>
        <v>1661077</v>
      </c>
      <c r="E18" s="307">
        <f>(D18/$E$19)*1000</f>
        <v>218.53651002188815</v>
      </c>
    </row>
    <row r="19" spans="1:5" ht="12.75">
      <c r="A19" s="300" t="s">
        <v>66</v>
      </c>
      <c r="B19" s="302"/>
      <c r="C19" s="301">
        <v>7555830</v>
      </c>
      <c r="D19" s="300"/>
      <c r="E19" s="301">
        <v>7600913</v>
      </c>
    </row>
    <row r="20" ht="12.75">
      <c r="A20" s="133"/>
    </row>
    <row r="21" spans="1:5" s="216" customFormat="1" ht="12.75">
      <c r="A21" s="266" t="s">
        <v>67</v>
      </c>
      <c r="B21" s="266"/>
      <c r="C21" s="266"/>
      <c r="D21" s="266"/>
      <c r="E21" s="266"/>
    </row>
    <row r="22" spans="1:5" s="216" customFormat="1" ht="12.75">
      <c r="A22" s="266" t="s">
        <v>68</v>
      </c>
      <c r="B22" s="266"/>
      <c r="C22" s="266"/>
      <c r="D22" s="266"/>
      <c r="E22" s="266"/>
    </row>
    <row r="23" spans="1:5" s="216" customFormat="1" ht="12.75">
      <c r="A23" s="266" t="s">
        <v>295</v>
      </c>
      <c r="B23" s="266"/>
      <c r="C23" s="266"/>
      <c r="D23" s="266"/>
      <c r="E23" s="266"/>
    </row>
    <row r="24" spans="1:5" s="216" customFormat="1" ht="12.75">
      <c r="A24" s="266" t="s">
        <v>296</v>
      </c>
      <c r="B24" s="266"/>
      <c r="C24" s="266"/>
      <c r="D24" s="266"/>
      <c r="E24" s="266"/>
    </row>
    <row r="25" spans="1:2" ht="12.75">
      <c r="A25" s="244" t="s">
        <v>69</v>
      </c>
      <c r="B25" s="185"/>
    </row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r:id="rId1"/>
  <ignoredErrors>
    <ignoredError sqref="C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20.7109375" style="41" customWidth="1"/>
    <col min="2" max="5" width="15.7109375" style="41" customWidth="1"/>
    <col min="6" max="16384" width="9.140625" style="41" customWidth="1"/>
  </cols>
  <sheetData>
    <row r="1" spans="1:6" ht="15">
      <c r="A1" s="118" t="s">
        <v>329</v>
      </c>
      <c r="B1" s="134"/>
      <c r="C1" s="134"/>
      <c r="D1" s="134"/>
      <c r="E1" s="135"/>
      <c r="F1" s="136"/>
    </row>
    <row r="2" spans="1:6" ht="15">
      <c r="A2" s="118"/>
      <c r="B2" s="134"/>
      <c r="C2" s="134"/>
      <c r="D2" s="134"/>
      <c r="E2" s="135"/>
      <c r="F2" s="136"/>
    </row>
    <row r="3" spans="1:6" ht="12.75">
      <c r="A3" s="137"/>
      <c r="B3" s="134"/>
      <c r="C3" s="134"/>
      <c r="D3" s="134"/>
      <c r="E3" s="187" t="s">
        <v>328</v>
      </c>
      <c r="F3" s="136"/>
    </row>
    <row r="4" spans="1:6" ht="24">
      <c r="A4" s="271" t="s">
        <v>79</v>
      </c>
      <c r="B4" s="271" t="s">
        <v>275</v>
      </c>
      <c r="C4" s="271" t="s">
        <v>276</v>
      </c>
      <c r="D4" s="271" t="s">
        <v>115</v>
      </c>
      <c r="E4" s="271" t="s">
        <v>116</v>
      </c>
      <c r="F4" s="136"/>
    </row>
    <row r="5" spans="1:6" ht="12.75">
      <c r="A5" s="231" t="s">
        <v>117</v>
      </c>
      <c r="B5" s="232">
        <v>55.1</v>
      </c>
      <c r="C5" s="232">
        <v>83.05</v>
      </c>
      <c r="D5" s="232">
        <f>B5+C5</f>
        <v>138.15</v>
      </c>
      <c r="E5" s="233">
        <f aca="true" t="shared" si="0" ref="E5:E19">D5/D$19</f>
        <v>0.0363273484585529</v>
      </c>
      <c r="F5" s="136"/>
    </row>
    <row r="6" spans="1:6" ht="12.75">
      <c r="A6" s="125" t="s">
        <v>118</v>
      </c>
      <c r="B6" s="138">
        <v>169.25</v>
      </c>
      <c r="C6" s="138">
        <v>2465.25</v>
      </c>
      <c r="D6" s="138">
        <f>B6+C6</f>
        <v>2634.5</v>
      </c>
      <c r="E6" s="139">
        <f t="shared" si="0"/>
        <v>0.6927571445100081</v>
      </c>
      <c r="F6" s="136"/>
    </row>
    <row r="7" spans="1:6" ht="24">
      <c r="A7" s="231" t="s">
        <v>119</v>
      </c>
      <c r="B7" s="232">
        <v>5.63</v>
      </c>
      <c r="C7" s="232">
        <v>145.52</v>
      </c>
      <c r="D7" s="232">
        <f aca="true" t="shared" si="1" ref="D7:D18">B7+C7</f>
        <v>151.15</v>
      </c>
      <c r="E7" s="233">
        <f t="shared" si="0"/>
        <v>0.03974577429974861</v>
      </c>
      <c r="F7" s="136"/>
    </row>
    <row r="8" spans="1:6" ht="24">
      <c r="A8" s="234" t="s">
        <v>120</v>
      </c>
      <c r="B8" s="235">
        <f>SUM(B5:B7)</f>
        <v>229.98</v>
      </c>
      <c r="C8" s="235">
        <f>SUM(C5:C7)</f>
        <v>2693.82</v>
      </c>
      <c r="D8" s="235">
        <f t="shared" si="1"/>
        <v>2923.8</v>
      </c>
      <c r="E8" s="236">
        <f>D8/D$19</f>
        <v>0.7688302672683096</v>
      </c>
      <c r="F8" s="136"/>
    </row>
    <row r="9" spans="1:6" ht="12.75">
      <c r="A9" s="231" t="s">
        <v>121</v>
      </c>
      <c r="B9" s="232">
        <v>8.87</v>
      </c>
      <c r="C9" s="232">
        <v>13.83</v>
      </c>
      <c r="D9" s="232">
        <f>B9+C9</f>
        <v>22.7</v>
      </c>
      <c r="E9" s="233">
        <f t="shared" si="0"/>
        <v>0.00596909743039559</v>
      </c>
      <c r="F9" s="136"/>
    </row>
    <row r="10" spans="1:6" ht="12.75">
      <c r="A10" s="234" t="s">
        <v>122</v>
      </c>
      <c r="B10" s="235">
        <f>B8+B9</f>
        <v>238.85</v>
      </c>
      <c r="C10" s="235">
        <f>C8+C9</f>
        <v>2707.65</v>
      </c>
      <c r="D10" s="235">
        <f t="shared" si="1"/>
        <v>2946.5</v>
      </c>
      <c r="E10" s="236">
        <f>D10/D$19</f>
        <v>0.7747993646987051</v>
      </c>
      <c r="F10" s="136"/>
    </row>
    <row r="11" spans="1:6" ht="12.75">
      <c r="A11" s="231" t="s">
        <v>82</v>
      </c>
      <c r="B11" s="232">
        <v>77.01</v>
      </c>
      <c r="C11" s="232">
        <v>503.19</v>
      </c>
      <c r="D11" s="232">
        <f t="shared" si="1"/>
        <v>580.2</v>
      </c>
      <c r="E11" s="233">
        <f t="shared" si="0"/>
        <v>0.15256697485090406</v>
      </c>
      <c r="F11" s="136"/>
    </row>
    <row r="12" spans="1:6" ht="12.75">
      <c r="A12" s="125" t="s">
        <v>83</v>
      </c>
      <c r="B12" s="138">
        <v>34.21</v>
      </c>
      <c r="C12" s="138">
        <v>3.4</v>
      </c>
      <c r="D12" s="138">
        <f t="shared" si="1"/>
        <v>37.61</v>
      </c>
      <c r="E12" s="139">
        <f t="shared" si="0"/>
        <v>0.009889768914413136</v>
      </c>
      <c r="F12" s="136"/>
    </row>
    <row r="13" spans="1:6" ht="12.75">
      <c r="A13" s="231" t="s">
        <v>108</v>
      </c>
      <c r="B13" s="232">
        <v>131.65</v>
      </c>
      <c r="C13" s="232">
        <v>91.58</v>
      </c>
      <c r="D13" s="232">
        <f t="shared" si="1"/>
        <v>223.23000000000002</v>
      </c>
      <c r="E13" s="233">
        <f t="shared" si="0"/>
        <v>0.05869963081000915</v>
      </c>
      <c r="F13" s="136"/>
    </row>
    <row r="14" spans="1:6" ht="24">
      <c r="A14" s="234" t="s">
        <v>123</v>
      </c>
      <c r="B14" s="235">
        <f>SUM(B11:B13)</f>
        <v>242.87</v>
      </c>
      <c r="C14" s="235">
        <f>SUM(C11:C13)</f>
        <v>598.17</v>
      </c>
      <c r="D14" s="235">
        <f t="shared" si="1"/>
        <v>841.04</v>
      </c>
      <c r="E14" s="236">
        <f>D14/D$19</f>
        <v>0.2211563745753263</v>
      </c>
      <c r="F14" s="136"/>
    </row>
    <row r="15" spans="1:6" ht="12.75">
      <c r="A15" s="231" t="s">
        <v>81</v>
      </c>
      <c r="B15" s="232">
        <v>0.88</v>
      </c>
      <c r="C15" s="232">
        <v>5.98</v>
      </c>
      <c r="D15" s="232">
        <f t="shared" si="1"/>
        <v>6.86</v>
      </c>
      <c r="E15" s="233">
        <f t="shared" si="0"/>
        <v>0.0018038770208155838</v>
      </c>
      <c r="F15" s="136"/>
    </row>
    <row r="16" spans="1:5" ht="12.75">
      <c r="A16" s="125" t="s">
        <v>84</v>
      </c>
      <c r="B16" s="138">
        <v>0</v>
      </c>
      <c r="C16" s="138">
        <v>1.35</v>
      </c>
      <c r="D16" s="138">
        <f t="shared" si="1"/>
        <v>1.35</v>
      </c>
      <c r="E16" s="139">
        <f t="shared" si="0"/>
        <v>0.0003549903758164779</v>
      </c>
    </row>
    <row r="17" spans="1:5" ht="12.75">
      <c r="A17" s="335" t="s">
        <v>85</v>
      </c>
      <c r="B17" s="232">
        <v>0.18</v>
      </c>
      <c r="C17" s="232">
        <v>6.99</v>
      </c>
      <c r="D17" s="232">
        <f t="shared" si="1"/>
        <v>7.17</v>
      </c>
      <c r="E17" s="233">
        <f t="shared" si="0"/>
        <v>0.0018853933293364047</v>
      </c>
    </row>
    <row r="18" spans="1:5" ht="12.75">
      <c r="A18" s="151" t="s">
        <v>124</v>
      </c>
      <c r="B18" s="152">
        <f>SUM(B15:B17)</f>
        <v>1.06</v>
      </c>
      <c r="C18" s="152">
        <f>SUM(C15:C17)</f>
        <v>14.32</v>
      </c>
      <c r="D18" s="152">
        <f t="shared" si="1"/>
        <v>15.38</v>
      </c>
      <c r="E18" s="153">
        <f t="shared" si="0"/>
        <v>0.004044260725968467</v>
      </c>
    </row>
    <row r="19" spans="1:5" ht="12.75">
      <c r="A19" s="237" t="s">
        <v>156</v>
      </c>
      <c r="B19" s="238">
        <f>B10+B14+B18</f>
        <v>482.78000000000003</v>
      </c>
      <c r="C19" s="238">
        <f>C10+C14+C18</f>
        <v>3320.1400000000003</v>
      </c>
      <c r="D19" s="238">
        <f>D10+D14+D18</f>
        <v>3802.92</v>
      </c>
      <c r="E19" s="239">
        <f t="shared" si="0"/>
        <v>1</v>
      </c>
    </row>
    <row r="21" ht="12.75">
      <c r="A21" s="245" t="s">
        <v>69</v>
      </c>
    </row>
  </sheetData>
  <sheetProtection/>
  <printOptions/>
  <pageMargins left="0.1968503937007874" right="0.1968503937007874" top="0.5511811023622047" bottom="0.984251968503937" header="0" footer="0"/>
  <pageSetup horizontalDpi="600" verticalDpi="600" orientation="landscape" paperSize="9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Castillo Salvo, Maria Isabel</cp:lastModifiedBy>
  <cp:lastPrinted>2020-01-21T13:37:57Z</cp:lastPrinted>
  <dcterms:created xsi:type="dcterms:W3CDTF">2008-03-28T11:44:07Z</dcterms:created>
  <dcterms:modified xsi:type="dcterms:W3CDTF">2020-01-21T13:38:57Z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